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7260" windowWidth="19440" windowHeight="7320" tabRatio="869" activeTab="0"/>
  </bookViews>
  <sheets>
    <sheet name="прил1 " sheetId="1" r:id="rId1"/>
    <sheet name="прил2" sheetId="2" r:id="rId2"/>
    <sheet name="прил3" sheetId="3" r:id="rId3"/>
    <sheet name="прил4" sheetId="4" r:id="rId4"/>
    <sheet name="прил5 " sheetId="5" r:id="rId5"/>
    <sheet name="прил6" sheetId="6" r:id="rId6"/>
    <sheet name="прил7" sheetId="7" r:id="rId7"/>
    <sheet name="прил8" sheetId="8" r:id="rId8"/>
    <sheet name="прил9" sheetId="9" r:id="rId9"/>
    <sheet name="прил10" sheetId="10" r:id="rId10"/>
    <sheet name="прил11" sheetId="11" r:id="rId11"/>
    <sheet name="прил12" sheetId="12" r:id="rId12"/>
    <sheet name="прил13" sheetId="13" r:id="rId13"/>
    <sheet name="прил14" sheetId="14" r:id="rId14"/>
    <sheet name="прил15" sheetId="15" r:id="rId15"/>
    <sheet name="прил16" sheetId="16" r:id="rId16"/>
  </sheets>
  <definedNames>
    <definedName name="Z_61760596_1996_422C_A41D_51592B5AEA63_.wvu.PrintArea" localSheetId="0" hidden="1">'прил1 '!$A$1:$C$81</definedName>
    <definedName name="Z_61760596_1996_422C_A41D_51592B5AEA63_.wvu.PrintArea" localSheetId="9" hidden="1">'прил10'!$A$1:$C$25</definedName>
    <definedName name="Z_61760596_1996_422C_A41D_51592B5AEA63_.wvu.PrintArea" localSheetId="14" hidden="1">'прил15'!$A$1:$G$21</definedName>
    <definedName name="Z_61760596_1996_422C_A41D_51592B5AEA63_.wvu.PrintArea" localSheetId="15" hidden="1">'прил16'!$A$1:$G$18</definedName>
    <definedName name="Z_61760596_1996_422C_A41D_51592B5AEA63_.wvu.PrintArea" localSheetId="8" hidden="1">'прил9'!$A$1:$C$25</definedName>
    <definedName name="Z_61760596_1996_422C_A41D_51592B5AEA63_.wvu.Rows" localSheetId="1" hidden="1">'прил2'!#REF!</definedName>
    <definedName name="Z_772B23D4_7F73_461E_BC32_1D18D8038167_.wvu.PrintArea" localSheetId="0" hidden="1">'прил1 '!$A$1:$C$81</definedName>
    <definedName name="Z_772B23D4_7F73_461E_BC32_1D18D8038167_.wvu.PrintArea" localSheetId="9" hidden="1">'прил10'!$A$1:$C$25</definedName>
    <definedName name="Z_772B23D4_7F73_461E_BC32_1D18D8038167_.wvu.PrintArea" localSheetId="14" hidden="1">'прил15'!$A$1:$G$21</definedName>
    <definedName name="Z_772B23D4_7F73_461E_BC32_1D18D8038167_.wvu.PrintArea" localSheetId="15" hidden="1">'прил16'!$A$1:$G$18</definedName>
    <definedName name="Z_772B23D4_7F73_461E_BC32_1D18D8038167_.wvu.PrintArea" localSheetId="8" hidden="1">'прил9'!$A$1:$C$25</definedName>
    <definedName name="Z_772B23D4_7F73_461E_BC32_1D18D8038167_.wvu.Rows" localSheetId="1" hidden="1">'прил2'!#REF!</definedName>
    <definedName name="_xlnm.Print_Titles" localSheetId="0">'прил1 '!$8:$8</definedName>
    <definedName name="_xlnm.Print_Titles" localSheetId="10">'прил11'!$8:$8</definedName>
    <definedName name="_xlnm.Print_Titles" localSheetId="11">'прил12'!$8:$8</definedName>
    <definedName name="_xlnm.Print_Titles" localSheetId="2">'прил3'!$7:$7</definedName>
    <definedName name="_xlnm.Print_Titles" localSheetId="3">'прил4'!$7:$7</definedName>
    <definedName name="_xlnm.Print_Titles" localSheetId="4">'прил5 '!$7:$7</definedName>
    <definedName name="_xlnm.Print_Titles" localSheetId="5">'прил6'!$7:$7</definedName>
    <definedName name="_xlnm.Print_Titles" localSheetId="6">'прил7'!$8:$8</definedName>
    <definedName name="_xlnm.Print_Titles" localSheetId="7">'прил8'!$8:$8</definedName>
    <definedName name="_xlnm.Print_Area" localSheetId="0">'прил1 '!$A$1:$C$81</definedName>
    <definedName name="_xlnm.Print_Area" localSheetId="10">'прил11'!$A$1:$D$313</definedName>
    <definedName name="_xlnm.Print_Area" localSheetId="14">'прил15'!$A$1:$G$21</definedName>
    <definedName name="_xlnm.Print_Area" localSheetId="2">'прил3'!$A$1:$C$144</definedName>
    <definedName name="_xlnm.Print_Area" localSheetId="3">'прил4'!$A$1:$D$114</definedName>
    <definedName name="_xlnm.Print_Area" localSheetId="4">'прил5 '!$A$1:$F$397</definedName>
    <definedName name="_xlnm.Print_Area" localSheetId="6">'прил7'!$A$1:$G$420</definedName>
    <definedName name="_xlnm.Print_Area" localSheetId="7">'прил8'!$A$1:$H$349</definedName>
    <definedName name="_xlnm.Print_Area" localSheetId="8">'прил9'!$A$1:$C$29</definedName>
  </definedNames>
  <calcPr fullCalcOnLoad="1"/>
</workbook>
</file>

<file path=xl/sharedStrings.xml><?xml version="1.0" encoding="utf-8"?>
<sst xmlns="http://schemas.openxmlformats.org/spreadsheetml/2006/main" count="8531" uniqueCount="960">
  <si>
    <t>Распределение бюджетных ассигнований по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бюджета города Щигры на 2021 год</t>
  </si>
  <si>
    <t>03 2 04 С1401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</si>
  <si>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</si>
  <si>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03 2 04 L3040</t>
  </si>
  <si>
    <t>77 2 00 14000</t>
  </si>
  <si>
    <t>77 2 00S4000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</si>
  <si>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</si>
  <si>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21 0 F2 54240</t>
  </si>
  <si>
    <t>1 03 02241 01 0000 110</t>
  </si>
  <si>
    <t>1 03 02251 01 0000 110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</si>
  <si>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</si>
  <si>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</si>
  <si>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</si>
  <si>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</si>
  <si>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</si>
  <si>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1 17 01040 04 0000 180</t>
  </si>
  <si>
    <t>Невыясненные поступления, зачисляемые в бюджеты городских округов</t>
  </si>
  <si>
    <t>Безвозмездные поступления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</si>
  <si>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</si>
  <si>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</si>
  <si>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</si>
  <si>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</si>
  <si>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</si>
  <si>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Финансово-экономическое управление администрации города Щигры</t>
  </si>
  <si>
    <t>1 11 03040 04 0000 120</t>
  </si>
  <si>
    <t>Проценты, полученные от предоставления бюджетных кредитов внутри страны за счёт средств бюджетов городских округов</t>
  </si>
  <si>
    <t xml:space="preserve">002 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</si>
  <si>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</si>
  <si>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</si>
  <si>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</t>
  </si>
  <si>
    <t>Иные доходы бюджета города Щигры, администрирование которых может осуществляться главными администраторами доходов бюджета города Щигры в пределах их компетенции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</si>
  <si>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</si>
  <si>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</si>
  <si>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</si>
  <si>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</si>
  <si>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</si>
  <si>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</si>
  <si>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</si>
  <si>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</si>
  <si>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</si>
  <si>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</t>
  </si>
  <si>
    <t>1 11 08040 04 0000 120</t>
  </si>
  <si>
    <t xml:space="preserve"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</t>
  </si>
  <si>
    <t>1 12 05040 04 0000 120</t>
  </si>
  <si>
    <t>Плата за пользование водными объектами, находящимися в собственности городских округов</t>
  </si>
  <si>
    <t>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</si>
  <si>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</si>
  <si>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1 14 01040 04 0000 410</t>
  </si>
  <si>
    <t>Доходы от продажи квартир, находящихся в собственности городских округов</t>
  </si>
  <si>
    <t>1 14 02048 04 0000 410</t>
  </si>
  <si>
    <t>Доходы от реализации недвижимого имущества бюджетных, автономных учреждений, находящегося в собственности городских округов, в части реализации основных средств</t>
  </si>
  <si>
    <t>1 14 03040 04 0000 410</t>
  </si>
  <si>
    <t>Средства от распоряжения и реализации выморочного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</si>
  <si>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</si>
  <si>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от распоряжения и реализации выморочного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</si>
  <si>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</si>
  <si>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</si>
  <si>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1 14 06044 04 0000 430</t>
  </si>
  <si>
    <t>Доходы от продажи земельных участков, находящихся в собственности городских округов, находящихся в пользовании бюджетных и автономных учреждений</t>
  </si>
  <si>
    <t>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</si>
  <si>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</si>
  <si>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</si>
  <si>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</si>
  <si>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1 16 09040 04 0000 140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</si>
  <si>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</si>
  <si>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</si>
  <si>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</si>
  <si>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</si>
  <si>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</si>
  <si>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1 16 10061 04 0000 140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</si>
  <si>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</t>
  </si>
  <si>
    <t>1 16 10062 04 0000 140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</si>
  <si>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</t>
  </si>
  <si>
    <t>1 16 10081 04 0000 140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</si>
  <si>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</si>
  <si>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на содержание работников, осуществляющих отдельные государственные полномочия по назначению и выплате ежемесячной выплаты на детей в возрасте от трех до семи лет включительно</t>
  </si>
  <si>
    <t>2 02 40000 00 0000 150</t>
  </si>
  <si>
    <t>Иные межбюджетные трансферты</t>
  </si>
  <si>
    <t>2 02 45160 00 0000 150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</si>
  <si>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</si>
  <si>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</si>
  <si>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</si>
  <si>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</si>
  <si>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</si>
  <si>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2 07 04000 04 0000 150</t>
  </si>
  <si>
    <t>Прочие безвозмездные поступления в бюджеты городских округов</t>
  </si>
  <si>
    <t>2 07 04050 04 0000 180</t>
  </si>
  <si>
    <t>2 19 60010 04 0000 150</t>
  </si>
  <si>
    <t>ВОЗВРАТ ОСТАТКОВ СУБСИДИЙ, СУБВЕНЦИЙ И ИНЫХ МЕЖБЮДЖЕТНЫХ ТРАНСФЕРТОВ, ИМЕЮЩИХ ЦЕЛЕВОЕ НАЗНАЧЕНИЕ, ПРОШЛЫХ ЛЕТ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</si>
  <si>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</si>
  <si>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</si>
  <si>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</si>
  <si>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</si>
  <si>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1 14 02000 00 0000 000</t>
  </si>
  <si>
    <t>Подпрограмма "Развитие дополнительного образования и системы воспитания детей" муниципальной программы  "Развитие образования  в г. Щигры Курской области"</t>
  </si>
  <si>
    <t>02 1 00 00000</t>
  </si>
  <si>
    <t>02 3 00 00000</t>
  </si>
  <si>
    <t>04 0 00 00000</t>
  </si>
  <si>
    <t>04 2 00 00000</t>
  </si>
  <si>
    <t>04 2 01 00000</t>
  </si>
  <si>
    <t>04 2 01 С1467</t>
  </si>
  <si>
    <t>12 0 00 00000</t>
  </si>
  <si>
    <t>12 1 00 00000</t>
  </si>
  <si>
    <t>77 0 00 00000</t>
  </si>
  <si>
    <t>Муниципальная программа  "Развитие культуры в городе Щигры"</t>
  </si>
  <si>
    <t>77 2 00 00000</t>
  </si>
  <si>
    <t>до трех лет</t>
  </si>
  <si>
    <t>77 2 00 С1401</t>
  </si>
  <si>
    <t>77 2 00 С1439</t>
  </si>
  <si>
    <t>13 0 00 00000</t>
  </si>
  <si>
    <t>13 2 00 00000</t>
  </si>
  <si>
    <t>17 0 00 00000</t>
  </si>
  <si>
    <t>17 1 00 00000</t>
  </si>
  <si>
    <t>17 1 01 00000</t>
  </si>
  <si>
    <t>17 1 01 С1436</t>
  </si>
  <si>
    <t>13 2 01 00000</t>
  </si>
  <si>
    <t>13 2 01 С1401</t>
  </si>
  <si>
    <t>17 2 00 00000</t>
  </si>
  <si>
    <t>17 2 01 00000</t>
  </si>
  <si>
    <t>17 2 01 13310</t>
  </si>
  <si>
    <t>11 0 00 00000</t>
  </si>
  <si>
    <t>11 2 00 00000</t>
  </si>
  <si>
    <t xml:space="preserve">Капитальный ремонт, ремонт и содержание автомобильных дорог общего пользования местного значения </t>
  </si>
  <si>
    <t>07 0 00 00000</t>
  </si>
  <si>
    <t>Приложение №13</t>
  </si>
  <si>
    <t>Приложение №11</t>
  </si>
  <si>
    <t>СУММА</t>
  </si>
  <si>
    <t>Выполнение других (прочих) обязательств органа местного самоуправления</t>
  </si>
  <si>
    <t>Основное мероприятие "Осуществление мероприятий в области имущественных и земельных отношений на территории города Щигры Курской области"</t>
  </si>
  <si>
    <t>74 3 00 С1402</t>
  </si>
  <si>
    <t>74 3 00 00000</t>
  </si>
  <si>
    <t>Аппарат контрольно-счетного органа муниципального образования</t>
  </si>
  <si>
    <t>Дополнительное образование детей</t>
  </si>
  <si>
    <t xml:space="preserve">Молодежная политика </t>
  </si>
  <si>
    <t>Здравоохранение</t>
  </si>
  <si>
    <t>Санитарно-эпидемиологическое благополучие</t>
  </si>
  <si>
    <t>77 2 00 12700</t>
  </si>
  <si>
    <t>77 2 00 12712</t>
  </si>
  <si>
    <t>Коммунальное хозяйство</t>
  </si>
  <si>
    <t>Подпрограмма "Развитие сети автомобильных дорог  города Щигры Курской области" муниципальной программы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</si>
  <si>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</si>
  <si>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76 1 00 С1481</t>
  </si>
  <si>
    <t>Мероприятия по обеспечению мобилизационной готовности экономики</t>
  </si>
  <si>
    <t>76 1 00 00000</t>
  </si>
  <si>
    <t>Выполнение других обязательств города Щигры</t>
  </si>
  <si>
    <t>76 0 00 00000</t>
  </si>
  <si>
    <t>Реализация государственных функций, связанных с общегосударственным управлением</t>
  </si>
  <si>
    <t>Мобилизационная подготовка экономики</t>
  </si>
  <si>
    <t>Национальная оборона</t>
  </si>
  <si>
    <t>Рз</t>
  </si>
  <si>
    <t>ПР</t>
  </si>
  <si>
    <t>ЦСР</t>
  </si>
  <si>
    <t>ВР</t>
  </si>
  <si>
    <t>4</t>
  </si>
  <si>
    <t>5</t>
  </si>
  <si>
    <t>6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</si>
  <si>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</si>
  <si>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</si>
  <si>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</si>
  <si>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</si>
  <si>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06</t>
  </si>
  <si>
    <t>Резервные фонды</t>
  </si>
  <si>
    <t>11</t>
  </si>
  <si>
    <t>Дотации бюджетам субъектов Российской Федерации и муниципальных образований</t>
  </si>
  <si>
    <t>Дотации бюджетам городских округов на выравнивание бюджетной обеспеченности</t>
  </si>
  <si>
    <t>Приложение №9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</si>
  <si>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</si>
  <si>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</si>
  <si>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Мероприятия в области имущественных отношений</t>
  </si>
  <si>
    <t>Основное мероприятие "Профилактика правонарушений в жилом секторе, на улицах и в общественных местах"</t>
  </si>
  <si>
    <t>12 1 01 С1435</t>
  </si>
  <si>
    <t>Основное мероприятие "Усиление социальной профилактики правонарушений среди несовершеннолетних"</t>
  </si>
  <si>
    <t>12 1 02 13180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</si>
  <si>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</si>
  <si>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Наименование источников финансирования дефицита бюджета</t>
  </si>
  <si>
    <t>Сумма</t>
  </si>
  <si>
    <t xml:space="preserve">Создание условий для организации досуга и обеспечения жителей  услугами организаций культуры </t>
  </si>
  <si>
    <t>Основное мероприятие "Развитие библиотечного дела"</t>
  </si>
  <si>
    <t>08 1 01 С1458</t>
  </si>
  <si>
    <t>Развитие системы оздоровления  и отдыха детей</t>
  </si>
  <si>
    <t>08 1 01 00000</t>
  </si>
  <si>
    <t>Основное мероприятие «Организация оздоровления и отдыха детей в городе Щигры»</t>
  </si>
  <si>
    <t>08 1 00 00000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</si>
  <si>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</si>
  <si>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</si>
  <si>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</si>
  <si>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</si>
  <si>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Предоставление социальной поддержки отдельным категориям граждан по обеспечению продовольственными товарами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</si>
  <si>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</si>
  <si>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</si>
  <si>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Мероприятия, связанные с организацией отдыха детей в каникулярное время</t>
  </si>
  <si>
    <t>08 1 01 S3540</t>
  </si>
  <si>
    <t>Муниципальная программа "Профилактика наркомании и медико-социальная реабилитация больных наркоманией в городе Щигры" на 2018-2023 годы</t>
  </si>
  <si>
    <t>Подпрограмма "Медико-социальная реабилитация больных наркоманией" муниципальной программы "Профилактика наркомании и медико-социальная реабилитация больных наркоманией в городе Щигры" на 2018-2023 годы</t>
  </si>
  <si>
    <t>22 0 00 00000</t>
  </si>
  <si>
    <t>22 2 00 00000</t>
  </si>
  <si>
    <t>Основное мероприятие "Лечение и реабилитация больных наркоманией в медико-социальных учреждениях"</t>
  </si>
  <si>
    <t>22 2 03 00000</t>
  </si>
  <si>
    <t>22 2 03 С1486</t>
  </si>
  <si>
    <t>Создание комплексной системы мер по профилактике потребления наркотиков, лечению и реабилитации больных наркоманией</t>
  </si>
  <si>
    <t>02 2 00 00000</t>
  </si>
  <si>
    <t>Основное мероприятие «Сокращение стоимости обслуживания путем обеспечения приемлемых и экономически обоснованных объема и структуры муниципального долга города Щигры»</t>
  </si>
  <si>
    <t>14 1 00 00000</t>
  </si>
  <si>
    <t>14 1 01 00000</t>
  </si>
  <si>
    <t xml:space="preserve"> Обслуживание муниципального долга</t>
  </si>
  <si>
    <t>14 1 01 С1465</t>
  </si>
  <si>
    <t>Основное мероприятие"Оказание мер социальной поддержки реабилитированным лицам"</t>
  </si>
  <si>
    <t>02 3 01 00000</t>
  </si>
  <si>
    <t>Основное мероприятие "Организация осуществления государственных выплат и пособий гражданам, имеющим детей, детям-сиротам и детям, оставшимся без попечения родителей"</t>
  </si>
  <si>
    <t>02 2 01 00000</t>
  </si>
  <si>
    <t>02 2 02 00000</t>
  </si>
  <si>
    <t>02 2 02 11170</t>
  </si>
  <si>
    <t>02 2 03 00000</t>
  </si>
  <si>
    <t>02 2 03 11180</t>
  </si>
  <si>
    <t>03 2 02 00000</t>
  </si>
  <si>
    <t>02 1 01 00000</t>
  </si>
  <si>
    <t>Жилищно-коммунальное хозяйство</t>
  </si>
  <si>
    <t xml:space="preserve">Сумма
</t>
  </si>
  <si>
    <t>ДОХОДЫ, ВСЕГО</t>
  </si>
  <si>
    <t>Приложение №12</t>
  </si>
  <si>
    <t>для осуществления отдельных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</t>
  </si>
  <si>
    <t>на выплату ежемесячного пособия на ребенка</t>
  </si>
  <si>
    <t>на содержание работников, осуществляющих переданные государственные полномочия в сфере социальной защиты населения</t>
  </si>
  <si>
    <t>003</t>
  </si>
  <si>
    <t>Ревизионная комиссия города Щигры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</si>
  <si>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</si>
  <si>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</si>
  <si>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</si>
  <si>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</si>
  <si>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Другие вопросы в области национальной экономики</t>
  </si>
  <si>
    <t>01 00 00 00 00 0000 000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</si>
  <si>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</si>
  <si>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</si>
  <si>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</si>
  <si>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</si>
  <si>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08</t>
  </si>
  <si>
    <t>10</t>
  </si>
  <si>
    <t>Ежемесячное пособие на ребенка</t>
  </si>
  <si>
    <t>07 3 00 00000</t>
  </si>
  <si>
    <t>03 0 00 00000</t>
  </si>
  <si>
    <t>03 2 00 00000</t>
  </si>
  <si>
    <t>03 2 01 00000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</si>
  <si>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</si>
  <si>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</si>
  <si>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</si>
  <si>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</si>
  <si>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</si>
  <si>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</si>
  <si>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</si>
  <si>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Социальное обеспечение населения</t>
  </si>
  <si>
    <t>Охрана семьи и детства</t>
  </si>
  <si>
    <t>Приложение №8</t>
  </si>
  <si>
    <t>2 02 20000 00 0000 150</t>
  </si>
  <si>
    <t>2 02 29999 04 0000 150</t>
  </si>
  <si>
    <t>Доходы от оказания платных услуг и компенсации затрат государства</t>
  </si>
  <si>
    <t>Основное мероприятие"Реализация регионального проекта "Формирование  комфортной городской среды"</t>
  </si>
  <si>
    <t>Другие вопросы в области социальной политики</t>
  </si>
  <si>
    <t>001</t>
  </si>
  <si>
    <t>Доходы от эксплуатации и использования имущества автомобильных дорог, находящихся в собственности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</si>
  <si>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</si>
  <si>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</si>
  <si>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</si>
  <si>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оказания платных услуг (работ) получателями средств бюджетов городских округов</t>
  </si>
  <si>
    <t>1 13 02994 04 0000 130</t>
  </si>
  <si>
    <t>Прочие доходы от компенсации затрат бюджетов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</si>
  <si>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</si>
  <si>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</si>
  <si>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 автономных учреждений), в части реализации материальных запас</t>
  </si>
  <si>
    <t>1 14 02043 04 0000 410</t>
  </si>
  <si>
    <t>Доходы от реализации иного имущества, находящегося в собственности городских округов(за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</si>
  <si>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</si>
  <si>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</si>
  <si>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</si>
  <si>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</si>
  <si>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1 16 07010 04 0000 140</t>
  </si>
  <si>
    <t>Субвенции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"</t>
  </si>
  <si>
    <t>Субвенции на осуществление отдельных государственных полномочий в соответствии с Законом Курской области "О наделении органов местного самоуправления Курской области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</si>
  <si>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в т.ч. на организацию мероприятий при осуществлении деятельности по обращению с животными без владельцев</t>
  </si>
  <si>
    <t>на содержание работников, осуществляющих отдельные государственные полномочия по организации при осуществлении деятельности по обращению с животными без владельцев</t>
  </si>
  <si>
    <t>Изменение остатков средств на счетах по учету средств бюджетов</t>
  </si>
  <si>
    <t>01 05 02 01 00 0000 510</t>
  </si>
  <si>
    <t>Уменьшение остатков средств бюджетов</t>
  </si>
  <si>
    <t>руб.</t>
  </si>
  <si>
    <t>Обеспечение функционирования главы муниципального образования</t>
  </si>
  <si>
    <t>Подпрограмма "Содействие временной занятости отдельных категорий граждан" муниципальной программы "Содействие занятости населения в городе Щигры Курской области"</t>
  </si>
  <si>
    <t>Подпрограмма "Развитие институтов рынка труда" муниципальной программы "Содействие занятости населения в городе Щигры Курской области"</t>
  </si>
  <si>
    <t>Подпрограмма "Наследие" муниципальной программы "Развитие культуры в городе Щигры"</t>
  </si>
  <si>
    <t>Подпрограмма "Искусство"  муниципальной программы "Развитие культуры в городе Щигры"</t>
  </si>
  <si>
    <t>Основное мероприятие "Обеспечение деятельности и выполнение функций отдела по опеке и попечительству администрации города Щигры Курской области"</t>
  </si>
  <si>
    <t>Обеспечение мер социальной поддержки ветеранов труда</t>
  </si>
  <si>
    <t>Обеспечение мер социальной поддержки тружеников тыла</t>
  </si>
  <si>
    <t>Содержание ребенка в семье опекуна и приемной семье, а также вознаграждение, причитающееся приемному родителю</t>
  </si>
  <si>
    <t>100</t>
  </si>
  <si>
    <t>Общегосударственные вопросы</t>
  </si>
  <si>
    <t>Основное мероприятие"Обеспечение деятельности и выполнение функций Финансово-экономического управления администрации города Щигры"</t>
  </si>
  <si>
    <t>02 3 03 00000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</si>
  <si>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</si>
  <si>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от        2020г. № -6-РД</t>
  </si>
  <si>
    <t>Распределение бюджетных ассигнований по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бюджета города Щигры на 2022-2023 год</t>
  </si>
  <si>
    <t>Сумма на 2023 год</t>
  </si>
  <si>
    <t>Субвенции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осуществлению выплаты компенсации части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образования"</t>
  </si>
  <si>
    <t>1 11 05012 04 0000 120</t>
  </si>
  <si>
    <t>Доходы, 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 земель</t>
  </si>
  <si>
    <t>1 11 05070 00 0000 120</t>
  </si>
  <si>
    <t>Приложение №14</t>
  </si>
  <si>
    <t>Объем привлечения средств в 2021 году (рублей)</t>
  </si>
  <si>
    <t>Приложение №15</t>
  </si>
  <si>
    <t>Направление (цель) гарантирования</t>
  </si>
  <si>
    <t>Объем гарантий, рублей</t>
  </si>
  <si>
    <t>Наименование принципала</t>
  </si>
  <si>
    <t>Наличие (отсутствие) права регрессного требования</t>
  </si>
  <si>
    <t>Наименование кредитора</t>
  </si>
  <si>
    <t>Срок действия  гарантии</t>
  </si>
  <si>
    <t>7</t>
  </si>
  <si>
    <t>-</t>
  </si>
  <si>
    <t>Исполнение муниципальных гарантий</t>
  </si>
  <si>
    <t>Объем бюджетных ассигнований на исполнение гарантий по возможным гарантийным случаям, рублей</t>
  </si>
  <si>
    <t>За счет источников финансирования дефицита бюджета</t>
  </si>
  <si>
    <t>За счет расходов бюджета</t>
  </si>
  <si>
    <t>Приложение №16</t>
  </si>
  <si>
    <t>Объем бюджетных ассигнований на исполнение гарантий по возможным гарантийным случаям в 2022 году,  рублей</t>
  </si>
  <si>
    <t>от       2020г. № -6-РД</t>
  </si>
  <si>
    <t>Программа муниципальных гарантий города Щигры на 2021 год</t>
  </si>
  <si>
    <t>1.1.Перечень подлежащих предоставлению муниципальных гарантий города Щигры в 2021 году</t>
  </si>
  <si>
    <t>1.2. Общий объем бюджетных ассигнований, предусмотренных на исполнение муниципальных гарантий города Щигры по возможным гарантийным случаям, в 2021 году</t>
  </si>
  <si>
    <t>от      2020г. №-6-РД</t>
  </si>
  <si>
    <t>Программа муниципальных гарантий города Щигры на 2022-2023 год</t>
  </si>
  <si>
    <t>1.1.Перечень подлежащих предоставлению муниципальных гарантий города Щигры в 2022-2023 годах</t>
  </si>
  <si>
    <t>1.2. Общий объем бюджетных ассигнований, предусмотренных на исполнение муниципальных гарантий города Щигры по возможным гарантийным случаям, в 2022-2023 годах</t>
  </si>
  <si>
    <t>Объем бюджетных ассигнований на исполнение гарантий по возможным гарантийным случаям в 2023 году,  рублей</t>
  </si>
  <si>
    <t>Программа муниципальных внутренних заимствований муниципального образования
"город Щигры" на 2021 год</t>
  </si>
  <si>
    <t>от    2020г. № -6-РД</t>
  </si>
  <si>
    <t>Объем погашения средств
в 2021 г.(рублей)</t>
  </si>
  <si>
    <t>от   2020г. №-6-РД</t>
  </si>
  <si>
    <t>Программа муниципальных внутренних заимствований
муниципального образования "город Щигры" на плановый период 2022 и 2023 годов</t>
  </si>
  <si>
    <t>Объем привлечения средств в 2023 году (рублей)</t>
  </si>
  <si>
    <t>Объем погашения средств в 2023 году (рублей)</t>
  </si>
  <si>
    <t>ИСТОЧНИКИ  ФИНАНСИРОВАНИЯ ДЕФИЦИТА БЮДЖЕТА ГОРОДА ЩИГРЫ НА 2021 ГОД</t>
  </si>
  <si>
    <t>от  2020г. №-6-РД</t>
  </si>
  <si>
    <t>ИСТОЧНИКИ  ФИНАНСИРОВАНИЯ ДЕФИЦИТА БЮДЖЕТА ГОРОДА ЩИГРЫ НА 2022-2023  ГОДЫ</t>
  </si>
  <si>
    <t>2022 г</t>
  </si>
  <si>
    <t>2023г</t>
  </si>
  <si>
    <t>1 17 15020 04 0000 150</t>
  </si>
  <si>
    <t>1 17 15020 04 0000 000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</si>
  <si>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</si>
  <si>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</si>
  <si>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</si>
  <si>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</si>
  <si>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</si>
  <si>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</si>
  <si>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</si>
  <si>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1 13 01990 00 0000 130</t>
  </si>
  <si>
    <t xml:space="preserve">Прочие доходы от оказания платных услуг (работ) получателями средств бюджетов городских округов </t>
  </si>
  <si>
    <t>1 13 01994 04 0000 130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</si>
  <si>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</si>
  <si>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</si>
  <si>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</si>
  <si>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</si>
  <si>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</si>
  <si>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 xml:space="preserve">Доходы от продажи земельных участков, государственная собственность на которые не разграничена  </t>
  </si>
  <si>
    <t>1 14 06012 04 0000 430</t>
  </si>
  <si>
    <t>Обеспечение доступности качественного образования</t>
  </si>
  <si>
    <t>01 2 02 00000</t>
  </si>
  <si>
    <t>01 2 02 С1404</t>
  </si>
  <si>
    <t>Подпрограмма "Создание условий для обеспечения доступным и комфортным жильем граждан в городе Щигры Курской области" муниципальной программы города Щигры Курской области"Обеспечение доступным и комфортным жильем и коммунальными услугами граждан в городе Щигры Курской области"</t>
  </si>
  <si>
    <t>07 2 00 00000</t>
  </si>
  <si>
    <t>Основное мероприятие "Создание условий для развития социальной и инженерной инфраструктуры города Щигры Курской области"</t>
  </si>
  <si>
    <t>07 2 01 00000</t>
  </si>
  <si>
    <t>Мероприятия, направленные на проектирование, строительство, реконструкцию и капитальный ремонт объектов социально-культурного назначения</t>
  </si>
  <si>
    <t>07 2 01 C1421</t>
  </si>
  <si>
    <t>Капитальные вложения в объекты государственной (муниципальной) собственности</t>
  </si>
  <si>
    <t>78 1 00 С1403</t>
  </si>
  <si>
    <t>02 0 00 00000</t>
  </si>
  <si>
    <t xml:space="preserve">Подпрограмма "Развитие дополнительного образования и системы воспитания детей" муниципальной программы  "Развитие образования  в г. Щигры Курской области" </t>
  </si>
  <si>
    <t xml:space="preserve">Подпрограмма "Управление муниципальной программой и обеспечение условий реализации"  муниципальной программы "Развитие образования в г. Щигры Курской области" 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</si>
  <si>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</t>
  </si>
  <si>
    <t>1 16 10082 04 0000 140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</si>
  <si>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округа, в связи с односторонним отказом исполнителя (подрядчика) от его исполнения</t>
  </si>
  <si>
    <t>1 16 10100 04 0000 140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</si>
  <si>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</si>
  <si>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Доходы от денежных взысканий (штрафов), поступающие в счет погашения задолженности, образовавшейся до 1 января 2020 года, подлежащие зачислению в бюджет муниципального образования по нормативам, действующим до 1 января 2020 года</t>
  </si>
  <si>
    <t>Доходы от денежных взысканий (штрафов), поступающие в счет погашения задолженности, образовавшейся до 1 января 2020 года, подлежащие зачислению в федеральный бюджет и бюджет муниципального образования по нормативам, действующим до 1 января 2020 года</t>
  </si>
  <si>
    <t>1 17 02010 04 0000 180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</si>
  <si>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</si>
  <si>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>1 17 05040 04 0000 180</t>
  </si>
  <si>
    <t>Прочие неналоговые доходы бюджетов городских округов</t>
  </si>
  <si>
    <r>
      <t>Безвозмездные поступления</t>
    </r>
    <r>
      <rPr>
        <vertAlign val="superscript"/>
        <sz val="10"/>
        <rFont val="Arial"/>
        <family val="2"/>
      </rPr>
      <t>*,**</t>
    </r>
  </si>
  <si>
    <r>
      <t>*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Администраторами доходов по подстатьям, статьям, подгруппам группы доходов «2 00 00000 00-безвозмездные поступления» в части доходов от возврата остатков субсидий, субвенций и иных межбюджетных трансфертов, имеющих целевое назначение, прошлых лет являют</t>
    </r>
  </si>
  <si>
    <r>
      <t>**Главными администраторами доходов, а</t>
    </r>
    <r>
      <rPr>
        <sz val="9"/>
        <rFont val="Arial"/>
        <family val="2"/>
      </rPr>
      <t>дминистраторами доходов по  группе доходов «2 00 00000 00-безвозмездные поступления» (в части доходов, зачисляемых в бюджеты городских округов) являются уполномоченные органы местного самоуправления, а также созданные</t>
    </r>
  </si>
  <si>
    <t>Приложение №2</t>
  </si>
  <si>
    <t>ПЕРЕЧЕНЬ ГЛАВНЫХ АДМИНИСТРАТОРОВ ИСТОЧНИКОВ ФИНАНСИРОВАНИЯ ДЕФИЦИТА БЮДЖЕТА ГОРОДА ЩИГРЫ</t>
  </si>
  <si>
    <t>Код главы</t>
  </si>
  <si>
    <t>Код группы, подгруппы, статьи и вида источников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</si>
  <si>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</si>
  <si>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</si>
  <si>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</si>
  <si>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</si>
  <si>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</si>
  <si>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</si>
  <si>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от   2020г. №  -6-РД</t>
  </si>
  <si>
    <t>от        2020г. №  -6-РД</t>
  </si>
  <si>
    <t>1 17 14020 04 0000 150</t>
  </si>
  <si>
    <t>Средства самообложения граждан, зачисляемые в бюджеты городских округов</t>
  </si>
  <si>
    <t>Закупка товаров, работ и услуг для обеспечения государственных (муниципальных) нужд</t>
  </si>
  <si>
    <t>Основное мероприятие "Капитальный ремонт и ремонт  автомобильных дорог общего пользования местного значения"</t>
  </si>
  <si>
    <t>11 1 01 С1424</t>
  </si>
  <si>
    <t>11 1 01 00000</t>
  </si>
  <si>
    <t>Основное мероприятие "Содержание автомобильных дорог общего пользования местного значения"</t>
  </si>
  <si>
    <t>11 1 00 00000</t>
  </si>
  <si>
    <t>Основное мероприятие «Содействие проведению капитального ремонта муниципального жилищного фонда"</t>
  </si>
  <si>
    <t>Жилищное хозяйство</t>
  </si>
  <si>
    <t>Субвенции бюджетам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муниципальных образований Курской области государственными полномочиями Курской области на осуществление отдельных видов деятельности по профилактике безнадзорности и правонарушений несовершеннолетних"</t>
  </si>
  <si>
    <t>76 1 00 С1404</t>
  </si>
  <si>
    <t xml:space="preserve">77 2 00 00000 </t>
  </si>
  <si>
    <t>Мероприятия  по реализации проекта "Народный бюджет"</t>
  </si>
  <si>
    <t>Обеспечение проведения капитального ремонта муниципальных образовательных организаций</t>
  </si>
  <si>
    <t>03 2 04 S3050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</si>
  <si>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</si>
  <si>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</si>
  <si>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77 2 00S3604</t>
  </si>
  <si>
    <t>Национальная экономика</t>
  </si>
  <si>
    <t>Общеэкономические вопросы</t>
  </si>
  <si>
    <t>Приложение №3</t>
  </si>
  <si>
    <t>рублей</t>
  </si>
  <si>
    <t>Коды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</si>
  <si>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</si>
  <si>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</si>
  <si>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</si>
  <si>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Обеспечение деятельности и выполнение функций органов местного самоуправления</t>
  </si>
  <si>
    <t>Мероприятия по благоустройству</t>
  </si>
  <si>
    <t>Расходы на обеспечение деятельности (оказание услуг) муниципальных  учреждений</t>
  </si>
  <si>
    <t>Резервный фонд местной администрации</t>
  </si>
  <si>
    <t>Обеспечение мер социальной поддержки реабилитированных лиц и лиц, признанных пострадавшими от политических репрессий</t>
  </si>
  <si>
    <t>к решению Щигровской городской Думы</t>
  </si>
  <si>
    <t>Основное мероприятие «Реализация мероприятий в области коммунального хозяйства»</t>
  </si>
  <si>
    <t>07 2 F3 S9602</t>
  </si>
  <si>
    <t>Субвенции бюджетам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отношений"</t>
  </si>
  <si>
    <t>07 3 01 С1430</t>
  </si>
  <si>
    <t>Мероприятия по капитальному ремонту муниципального жилищного фонда</t>
  </si>
  <si>
    <t>07 3 01 00000</t>
  </si>
  <si>
    <t>с этими итогами сравниваю</t>
  </si>
  <si>
    <t>Подпрограмма "Развитие дошкольного и общего образования детей" муниципальной программы "Развитие образования  в г. Щигры Курской области" на 2016-2020 годы</t>
  </si>
  <si>
    <t>Муниципальная программа г.Щигры Курской области"Развитие образования в г. Щигры Курской области" на 2016-2020 годы</t>
  </si>
  <si>
    <t>01 3 01 С1444</t>
  </si>
  <si>
    <t>Реализация мероприятий направленных на обеспечение правопорядка на территории муниципального образования</t>
  </si>
  <si>
    <t>12 1 02 С1435</t>
  </si>
  <si>
    <t>03 2 04 С1447</t>
  </si>
  <si>
    <t>Мероприятия в области образования</t>
  </si>
  <si>
    <t>12 1 02 00000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</si>
  <si>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</si>
  <si>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</si>
  <si>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</si>
  <si>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городских округов на осуществление отдельных государственных полномочий Курской области в соответствии с ЗакономКурской области "О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попечительства"</t>
  </si>
  <si>
    <t>Наименование доходов</t>
  </si>
  <si>
    <t>1</t>
  </si>
  <si>
    <t>3</t>
  </si>
  <si>
    <t>200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</si>
  <si>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</si>
  <si>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</si>
  <si>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Иные бюджетные ассигнования</t>
  </si>
  <si>
    <t>800</t>
  </si>
  <si>
    <t>600</t>
  </si>
  <si>
    <t>300</t>
  </si>
  <si>
    <t>Социальное обеспечение и иные выплаты населению</t>
  </si>
  <si>
    <t>700</t>
  </si>
  <si>
    <t>Прочие субвенции бюджетам городских округов</t>
  </si>
  <si>
    <t>Наименование</t>
  </si>
  <si>
    <t>2</t>
  </si>
  <si>
    <t>Дорожное хозяйство (дорожные фонды)</t>
  </si>
  <si>
    <t/>
  </si>
  <si>
    <t>(рублей)</t>
  </si>
  <si>
    <t>В С Е Г О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</si>
  <si>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</si>
  <si>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</si>
  <si>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</si>
  <si>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</si>
  <si>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</si>
  <si>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</si>
  <si>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</si>
  <si>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</si>
  <si>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</si>
  <si>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</si>
  <si>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</si>
  <si>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городских округов (за исключением земельных участков муниципальных  бюджетных и  автономных учреждений)</t>
  </si>
  <si>
    <t>1 11 05034 04 0000 120</t>
  </si>
  <si>
    <t>Доходы от сдачи  в аренду имущества, находящегося в оперативном управлении  органов  управления городских округов и созданных ими учреждений (за исключением имущества муниципальных бюджетных и  автономных учреждений)</t>
  </si>
  <si>
    <t>1 11 09034 04 0000 120</t>
  </si>
  <si>
    <t>Муниципальная программа "Социальная поддержка граждан в городе Щигры"</t>
  </si>
  <si>
    <t>Основное мероприятие «Участие в международных,межрегиональных и областных выставках, ярмарках, конкурсах, конференциях, семинарах, фестивалях»</t>
  </si>
  <si>
    <t>08 1 12 00000</t>
  </si>
  <si>
    <t>08 1 12 С1414</t>
  </si>
  <si>
    <t>Реализация мероприятий в сфере молодежной политики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</si>
  <si>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</si>
  <si>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Основное мероприятие "Обеспечение реализации комплекса мер, направленных на улучшение демографической ситуации в городе Щигры"</t>
  </si>
  <si>
    <t>02 3 01 11130</t>
  </si>
  <si>
    <t>02 3 02 00000</t>
  </si>
  <si>
    <t>02 3 02 13190</t>
  </si>
  <si>
    <t>Основное мероприятие "Финансовое обеспечение полномочий, переданных местным бюджетам на содержание работников, в сфере социальной защиты населения"</t>
  </si>
  <si>
    <t>02 1 02 00000</t>
  </si>
  <si>
    <t>02 1 02 13220</t>
  </si>
  <si>
    <t>Условно-утвержденные расходы</t>
  </si>
  <si>
    <t>Субвенции бюджетам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комиссий"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</si>
  <si>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</si>
  <si>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</si>
  <si>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Содержание работников, осуществляющих отдельные государственные полномочия по организации 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</si>
  <si>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</si>
  <si>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</si>
  <si>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</si>
  <si>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</si>
  <si>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от     11.2020г. № -6-РД</t>
  </si>
  <si>
    <t>ПРОГНОЗИРУЕМОЕ ПОСТУПЛЕНИЕ  ДОХОДОВ В БЮДЖЕТ ГОРОДА ЩИГРЫ В 2021 ГОДУ</t>
  </si>
  <si>
    <t>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</si>
  <si>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</si>
  <si>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</si>
  <si>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</si>
  <si>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ПРОГНОЗИРУЕМОЕ ПОСТУПЛЕНИЕ  ДОХОДОВ В БЮДЖЕТ ГОРОДА ЩИГРЫ В 2022-2023 ГОДАХ</t>
  </si>
  <si>
    <t>Сумма
2023 год</t>
  </si>
  <si>
    <t>Приложение №1</t>
  </si>
  <si>
    <t>ПЕРЕЧЕНЬ ГЛАВНЫХ АДМИНИСТРАТОРОВ ДОХОДОВ БЮДЖЕТА ГОРОДА ЩИГРЫ</t>
  </si>
  <si>
    <t>тыс.руб.</t>
  </si>
  <si>
    <t>Наименование главного администратора доходов бюджета города Щигры</t>
  </si>
  <si>
    <t>главного администратора доходов</t>
  </si>
  <si>
    <t>доходов местного бюджета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</si>
  <si>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</si>
  <si>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</si>
  <si>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</t>
  </si>
  <si>
    <t>1 11 05024 04 0000 120</t>
  </si>
  <si>
    <t>2. Погашение внутренних заимствований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</si>
  <si>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</si>
  <si>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Муниципальная программа  "Социальная поддержка граждан в городе Щигры"</t>
  </si>
  <si>
    <t>Подпрограмма "Развитие мер социальной поддержки отдельных категорий граждан" муниципальной программы "Социальная поддержка граждан в городе Щигры"</t>
  </si>
  <si>
    <t>01 03 01 00 00 0000 700</t>
  </si>
  <si>
    <t>01 03 01 00 04 0000 710</t>
  </si>
  <si>
    <t>01 03 01 00 00 0000 800</t>
  </si>
  <si>
    <t>01 03 01 00 04 0000 810</t>
  </si>
  <si>
    <t>Субвенция бюджетам городских округов в размере, необходимом для реализации образовательной программы в части финансирования расходов на оплату труда работников муниципальных дошкольных образовательных учреждений, расходов на приобретение учебных пособий, 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</si>
  <si>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</si>
  <si>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</si>
  <si>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>Муниципальная программа "Повышение эффективности управления финансами"</t>
  </si>
  <si>
    <t>Подпрограмма "Улучшение демографической ситуации, совершенствование социальной поддержки семьи и детей" муниципальной программы "Социальная поддержка граждан в городе Щигры"</t>
  </si>
  <si>
    <t>Подпрограмма "Управление муниципальной программой и обеспечение условий реализации" муниципальной программы "Повышение эффективности управления финансами"</t>
  </si>
  <si>
    <t>Резервные фонды  органов местного самоуправления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</si>
  <si>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</si>
  <si>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</si>
  <si>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</si>
  <si>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21 0 F2 00000</t>
  </si>
  <si>
    <t>21 0 F2 55550</t>
  </si>
  <si>
    <t>Реализация программ формирования современной городской среды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</si>
  <si>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</si>
  <si>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</si>
  <si>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77 2 00 С1404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</si>
  <si>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</si>
  <si>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</si>
  <si>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</si>
  <si>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</si>
  <si>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</si>
  <si>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</si>
  <si>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от          11.2020г. №-6-РД</t>
  </si>
  <si>
    <t>от    2020г. №-6-РД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</si>
  <si>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</si>
  <si>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Безвозмездные поступления от других бюджетов бюджетной системы Российской Федерации</t>
  </si>
  <si>
    <t>11 2 02 С1459</t>
  </si>
  <si>
    <t>Обеспечение безопасности дорожного движения на автомобильных дорогах местного значения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</si>
  <si>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</si>
  <si>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</si>
  <si>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</si>
  <si>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</si>
  <si>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</si>
  <si>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2 02 25169 00 0000 150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</si>
  <si>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</si>
  <si>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2 02 25169 04 0000 150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</si>
  <si>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</si>
  <si>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2 02 25210 00 0000 150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</si>
  <si>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</si>
  <si>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</si>
  <si>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</si>
  <si>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2 02 25299 00 0000 150</t>
  </si>
  <si>
    <t>Субсидии бюджетам на софинансирование расходных обязательств субъектов Российской Федерации, связанных с реализацией федеральной целевой программы "Увековечение памяти погибших при защите Отечества на 2019 - 2024 годы"</t>
  </si>
  <si>
    <t>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</si>
  <si>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 федеральной целевой программы "Увековечение памяти погибших при защите Отечества на 2019 - 2024 годы"</t>
  </si>
  <si>
    <t>2 02 25555 00 0000 150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</si>
  <si>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</si>
  <si>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</si>
  <si>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</si>
  <si>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местным бюджетам для проведения капитального ремонта муниципальных образовательных организаций</t>
  </si>
  <si>
    <t>Субсидии местным бюджетам на строительство (реконструкцию), капитальный ремонт, ремонт и содержание автомобильных дорог общего пользования местного значения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</si>
  <si>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</si>
  <si>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</si>
  <si>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2 02 25491 04 0000 150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</si>
  <si>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</si>
  <si>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</si>
  <si>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</si>
  <si>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Cубсидии бюджетам субъектов Российской Федерации и муниципальных образований (межбюджетные субсидии)</t>
  </si>
  <si>
    <t>Прочие субсидии бюджетам городских округов</t>
  </si>
  <si>
    <t>Субсидии местным бюджетам на 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</si>
  <si>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Субсидия из областного бюджета бюджетам муниципальных образований на софинансирование расходных обязательств муниципальных образований, связанных с организацией отдыха детей в каникулярное время</t>
  </si>
  <si>
    <t>Субсидия из областного бюджета бюджетам городских округов на реализацию проекта "Народный бюджет"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</si>
  <si>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</si>
  <si>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</si>
  <si>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</si>
  <si>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</si>
  <si>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</si>
  <si>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</si>
  <si>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</si>
  <si>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</si>
  <si>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</si>
  <si>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</si>
  <si>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</si>
  <si>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</si>
  <si>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</si>
  <si>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</si>
  <si>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</si>
  <si>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Подпрограмма "Улучшение демографической ситуации, совершенствование социальной поддержки семьи и детей"" муниципальной программы "Социальная поддержка граждан в городе Щигры"</t>
  </si>
  <si>
    <t>Подпрограмма "Проведение муниципальной политики в области имущественных и земельных отношений" муниципальной программы "Управление муниципальным имуществом и земельными ресурсами муниципального образования "город Щигры" Курской области"</t>
  </si>
  <si>
    <t xml:space="preserve">Подпрограмма "Управление муниципальной программой и обеспечение условий реализации"  муниципальной программы "Развитие образования в г. Щигры Курской области"  </t>
  </si>
  <si>
    <t>Муниципальная программа "Профилактика наркомании и медико-социальная реабилитация больных наркоманией в городе Щигры"</t>
  </si>
  <si>
    <t>Подпрограмма "Медико-социальная реабилитация больных наркоманией" муниципальной программы "Профилактика наркомании и медико-социальная реабилитация больных наркоманией в городе Щигры"</t>
  </si>
  <si>
    <t>Физическая культура и спорт</t>
  </si>
  <si>
    <t>03 2 02 13000</t>
  </si>
  <si>
    <t>08 2 01 С1406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</si>
  <si>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</si>
  <si>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08 2 01 00000</t>
  </si>
  <si>
    <t>Основное мероприятие «Физическое воспитание, вовлечение населения в занятия физической культурой и массовым спортом, обеспечение организации и проведения физкультурных мероприятий и спортивных мероприятий»</t>
  </si>
  <si>
    <t>08 2 00 00000</t>
  </si>
  <si>
    <t>Основное мероприятие «Содействие развитию дошкольного образования»</t>
  </si>
  <si>
    <t>11 1 02 00000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</si>
  <si>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</si>
  <si>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</si>
  <si>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</si>
  <si>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</si>
  <si>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 прочих остатков средств бюджетов</t>
  </si>
  <si>
    <t>Увеличение прочих остатков денежных средств бюджетов</t>
  </si>
  <si>
    <t>01 05 02 01 04 0000 510</t>
  </si>
  <si>
    <t>Увеличение  прочих остатков денежных средств   бюджетов городских округов</t>
  </si>
  <si>
    <t>Основное мероприятие"Обеспечение эффективного повседневного функционирования системы гражданской обороны, защиты населения и территорий от чрезвычайных ситуаций и обеспечения безопасности людей на водных объектах"</t>
  </si>
  <si>
    <t>Подпрограмма "Обеспечение безопасности дорожного движения в городе Щигры Курской области" муниципальной программы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</si>
  <si>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11 2 02 00000</t>
  </si>
  <si>
    <t>Основное мероприятие "Оказание мер социальной поддержки общественным организациям ветеранов войны, труда, Вооруженных Сил и правоохранительных органов"</t>
  </si>
  <si>
    <t>02 1 01 13200</t>
  </si>
  <si>
    <t>02 3 03 13170</t>
  </si>
  <si>
    <t>Основное мероприятие "Обеспечение деятельности и выполнение функций специалиста по труду Финансово-экономического управления администрации г.Щигры</t>
  </si>
  <si>
    <t>07 3 02 00000</t>
  </si>
  <si>
    <t>07 3 02 С1433</t>
  </si>
  <si>
    <t>Основное мероприятие "Реализация дошкольных образовательных программ"</t>
  </si>
  <si>
    <t>Основное мероприятие "Содействие развитию дошкольного образования"</t>
  </si>
  <si>
    <t>Основное мероприятие "Реализация основных общеобразовательных программ"</t>
  </si>
  <si>
    <t>Основное мероприятие"Содействие развитию общего образования"</t>
  </si>
  <si>
    <t>Основное мероприятие "Реализация  образовательных программ дополнительного образования и мероприятия по их развитию"</t>
  </si>
  <si>
    <t>Основное мероприятие "Обеспечение исполнения государственных полномочий  в области образования, переданных для осуществления органам местного самоуправления"</t>
  </si>
  <si>
    <t>00</t>
  </si>
  <si>
    <t>Финансово-экономическое управление администрации города Щигры Курской области</t>
  </si>
  <si>
    <t>Реализация мероприятий по распространению официальной информации</t>
  </si>
  <si>
    <t xml:space="preserve">Подпрограмма "Создание новых мест в общеоразовательных организациях в соответствии с прогнозируемой потребностью и современными условиями обучения" муниципальной программы "Развитие образования  в г. Щигры Курской области" </t>
  </si>
  <si>
    <t>Оновное мероприятие"введение новых мест в общеобразовательных организациях, в т.ч. путем строительства объектов инфраструктуры общего образования"</t>
  </si>
  <si>
    <t>03 4 00 00000</t>
  </si>
  <si>
    <t>03 4 01 00000</t>
  </si>
  <si>
    <t>03 4 01 С1421</t>
  </si>
  <si>
    <t>Мероприятия в области коммунального хозяйства</t>
  </si>
  <si>
    <t>Обеспечение функционирования местных администраций</t>
  </si>
  <si>
    <t>Осуществление отдельных государственных полномочий в сфере трудовых отношений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</si>
  <si>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</si>
  <si>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</si>
  <si>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деятельности администрации города Щигры</t>
  </si>
  <si>
    <t>Приложение №5</t>
  </si>
  <si>
    <t>Муниципальная программа города Щигры Курской области "Формирование современной городской среды  на территории  города Щигры  Курской области"</t>
  </si>
  <si>
    <t>Муниципальная программа "Управление муниципальным имуществом и земельными ресурсами муниципального образования "город Щигры" Курской области"</t>
  </si>
  <si>
    <t>Подпрограмма "Проведение муниципальной политики в области имущественных и земельных отношений"</t>
  </si>
  <si>
    <t>Муниципальная программа города Щигры Курской области "Формирование современной городской среды  на территории города Щигры  Курской области"</t>
  </si>
  <si>
    <t>Муниципальная программа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</si>
  <si>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Муниципальная программа города Щигры Курской области "Обеспечение доступным и комфортным жильем и коммунальными услугами граждан в городе Щигры  Курской области"</t>
  </si>
  <si>
    <t>Подпрограмма "Обеспечение качественными услугами ЖКХ населения города Щигры Курской области" муниципальной программы города Щигры Курской области"Обеспечение доступным и комфортным жильем и коммунальными услугами граждан в городе Щигры Курской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</si>
  <si>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</si>
  <si>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</si>
  <si>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Муниципальная программа г.Щигры Курской области"Развитие образования в г. Щигры Курской области"</t>
  </si>
  <si>
    <t xml:space="preserve">Подпрограмма "Развитие дошкольного и общего образования детей" муниципальной программы "Развитие образования  в г. Щигры Курской области" </t>
  </si>
  <si>
    <t xml:space="preserve">Муниципальная программа г.Щигры Курской области"Развитие образования в г. Щигры Курской области" </t>
  </si>
  <si>
    <t>Сумма на 2022 год</t>
  </si>
  <si>
    <t>Ведомственная структура расходов бюджета города Щигры на 2021 год</t>
  </si>
  <si>
    <t xml:space="preserve">  </t>
  </si>
  <si>
    <t>от    2020г. №   -6-РД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</si>
  <si>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видов расходов классификации расходов бюджета города Щигры на 2021 год</t>
  </si>
  <si>
    <t>от       2021г. №  -6-РД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</si>
  <si>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видов расходов классификации расходов бюджета города Щигры на 2022-2023 год</t>
  </si>
  <si>
    <t>от        2020г. №-6-РД</t>
  </si>
  <si>
    <t>Ведомственная структура расходов бюджета города Щигры на 2022-2023 год</t>
  </si>
  <si>
    <t xml:space="preserve">Строительство (реконструкция) автомобильных дорог общего пользования местного значения </t>
  </si>
  <si>
    <t>11 1 05 С1423</t>
  </si>
  <si>
    <t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</si>
  <si>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03 2 04 13090</t>
  </si>
  <si>
    <t>Реализация проекта "Народный бюджет" в Курской области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</si>
  <si>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</si>
  <si>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"Современная школа"</t>
  </si>
  <si>
    <t>Региональный проект "Успех каждого ребенка"</t>
  </si>
  <si>
    <t>Региональный проект "Цифровая образовательная среда"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</si>
  <si>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</si>
  <si>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Осуществление отдельных государственных полномочий по  созданию и обеспечению деятельности комиссий по делам несовершеннолетних и защите их прав</t>
  </si>
  <si>
    <t>12 1 01 00000</t>
  </si>
  <si>
    <t>Подпрограмма "Снижение рисков и смягчение последствий чрезвычайных ситуаций природного и техногенного характера" муниципальной программы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</si>
  <si>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Мероприятия по организации питания обучающихся из малоимущих и (или)  многодетных семей, а также обучающихся с ограниченными возможностями здоровья в муниципальных  общеобразовательных организациях</t>
  </si>
  <si>
    <t>Муниципальная программа "Комплексная межведомственная программа по профилактике преступлений и иных  правонарушений в городе Щигры Курской области"</t>
  </si>
  <si>
    <t>Подпрограмма "Управление муниципальной программой и обеспечение условий реализации" муниципальной программы "Комплексная межведомственная программа по профилактике преступлений и иных  правонарушений в городе Щигры Курской области"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</si>
  <si>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</si>
  <si>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03 2 01 13030</t>
  </si>
  <si>
    <t>03 2 01 С1401</t>
  </si>
  <si>
    <t>03 2 03 00000</t>
  </si>
  <si>
    <t>03 2 03 13040</t>
  </si>
  <si>
    <t>03 2 03 С1401</t>
  </si>
  <si>
    <t>03 2 04 00000</t>
  </si>
  <si>
    <t>03 2 04 S3090</t>
  </si>
  <si>
    <t>03 3 00 00000</t>
  </si>
  <si>
    <t>03 3 01 00000</t>
  </si>
  <si>
    <t>03 3 01 С1401</t>
  </si>
  <si>
    <t>03 1 00 00000</t>
  </si>
  <si>
    <t>03 1 01 00000</t>
  </si>
  <si>
    <t>03 1 01 13120</t>
  </si>
  <si>
    <t>14 3 01 00000</t>
  </si>
  <si>
    <t>03 1 02 00000</t>
  </si>
  <si>
    <t>03 1 02 С1401</t>
  </si>
  <si>
    <t>01 0 00 00000</t>
  </si>
  <si>
    <t>01 2 00 00000</t>
  </si>
  <si>
    <t>01 2 01 00000</t>
  </si>
  <si>
    <t>01 2 01 С1401</t>
  </si>
  <si>
    <t>01 3 00 00000</t>
  </si>
  <si>
    <t>01 3 01 00000</t>
  </si>
  <si>
    <t>01 3 01 С1401</t>
  </si>
  <si>
    <t>в т.ч. на содержание работников, обеспечивающих переданные государственные полномочия по осуществлению выплаты компенсации части родительской платы</t>
  </si>
  <si>
    <t>Выплата компенсации части родительской платы</t>
  </si>
  <si>
    <t>Администрация города Щигры</t>
  </si>
  <si>
    <t>002</t>
  </si>
  <si>
    <t>Основное мероприятие "Обеспечение деятельности  муниципальных учреждений, относящихся к сфере прочего образования"</t>
  </si>
  <si>
    <t>03 2 02 S3050</t>
  </si>
  <si>
    <t>21 0 03 L2990</t>
  </si>
  <si>
    <t>Охрана окружающей среды</t>
  </si>
  <si>
    <t>07 4 00 00000</t>
  </si>
  <si>
    <t>Основное мероприятие" Реализация проектов в области обращения с отходами"</t>
  </si>
  <si>
    <t>07 4 01 С1457</t>
  </si>
  <si>
    <t>Финансирование расходных обязательств на организацию работ по ликвидации накопленного вреда окружающей среде</t>
  </si>
  <si>
    <t>07 4 01 S2757</t>
  </si>
  <si>
    <t>Проведение капитального ремонта муниципальных образовательных организаций</t>
  </si>
  <si>
    <t>03 2 02 13050</t>
  </si>
  <si>
    <t>03 2 E1 00000</t>
  </si>
  <si>
    <t>03 2 E1 51690</t>
  </si>
  <si>
    <t>02 1 02 13221</t>
  </si>
  <si>
    <t>Содержание работников, осуществляющих отдельные государственные полномочия по назначению и выплате ежемесячной выплаты на детей в возрасте от трех до семи лет включительно</t>
  </si>
  <si>
    <t>Создание условий для развития социальной и инженерной инфраструктуры муниципальных образований</t>
  </si>
  <si>
    <t>07 2 01 C1417</t>
  </si>
  <si>
    <t>Основное мероприятие "Финансовая и имущественная поддержка субъектов малого и среднего предпринимательства"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</si>
  <si>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</si>
  <si>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Обеспечение мероприятий по переселению граждан из аварийного жилищного фонда за счет средств бюджета</t>
  </si>
  <si>
    <t>Подпрограмма "Организация деятельности в области обращения с отходами, в том числе с твердыми коммунальными отходами"</t>
  </si>
  <si>
    <t>Другие вопросы в области охраны окружающей среды</t>
  </si>
  <si>
    <t>11 1 02 13390</t>
  </si>
  <si>
    <t>Резервные фонды Администрации Курской области</t>
  </si>
  <si>
    <t>78 1 00 10030</t>
  </si>
  <si>
    <t>Обеспечение мероприятий, связанных с профилактикой и устранением последствий распространения коронавирусной инфекции</t>
  </si>
  <si>
    <t>77 2 00 С2002</t>
  </si>
  <si>
    <t>Подпрограмма "Пожарная безопасность и защита населения" муниципальной программы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</si>
  <si>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13 3 00 00000</t>
  </si>
  <si>
    <t>Основное мероприятие"Организация обучения населения мерам пожарной безопасности и своевременное информирование населения о мерах пожарной безопасности"</t>
  </si>
  <si>
    <t>13 3 02 00000</t>
  </si>
  <si>
    <t>Обеспечение первичных мер пожарной безопасности в границах населенных пунктов муниципальных образований</t>
  </si>
  <si>
    <t>13 3 02 С1415</t>
  </si>
  <si>
    <t>Мероприятия по разработке документов территориального планирования и градостроительного зонирования</t>
  </si>
  <si>
    <t>77 2 00 С1416</t>
  </si>
  <si>
    <t>15 0 01 С1405</t>
  </si>
  <si>
    <t>07 2 F3 09502</t>
  </si>
  <si>
    <t>07 2 F3 09602</t>
  </si>
  <si>
    <t>Основное мероприятие "Осуществление  инженерных мероприятий, направленных на совершенствование организации движения транспортных средств и пешеходов (изготовление дорожных знаков, нанесение разметки на дорогах"</t>
  </si>
  <si>
    <t>13</t>
  </si>
  <si>
    <t>03</t>
  </si>
  <si>
    <t>09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</si>
  <si>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</si>
  <si>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в валюте Российской Федерации</t>
  </si>
  <si>
    <t>ИСТОЧНИКИ ВНУТРЕННЕГО ФИНАНСИРОВАНИЯ ДЕФИЦИТОВ БЮДЖЕТОВ</t>
  </si>
  <si>
    <t>01 02 00 00 04 0000 710</t>
  </si>
  <si>
    <t>Бюджетные кредиты от других бюджетов бюджетной системы Российской Федерации</t>
  </si>
  <si>
    <t>01 03 00 00 00 0000 000</t>
  </si>
  <si>
    <t>ГРБС</t>
  </si>
  <si>
    <t>Глава муниципального образования</t>
  </si>
  <si>
    <t>Приложение №7</t>
  </si>
  <si>
    <t>Код бюджетной классификации Российской Федерации</t>
  </si>
  <si>
    <t>БЕЗВОЗМЕЗДНЫЕ ПОСТУПЛЕНИЯ</t>
  </si>
  <si>
    <t>Дотации бюджетам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</si>
  <si>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</si>
  <si>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</si>
  <si>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</si>
  <si>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Прочие субвенции </t>
  </si>
  <si>
    <t>в т.ч. на содержание работников</t>
  </si>
  <si>
    <t>на осуществление выплаты компенсации части родительской платы</t>
  </si>
  <si>
    <t>в т.ч. на оказание финансовой поддержки общественным организациям ветеранов войны, труда, Вооруженных сил и правоохранительных органов</t>
  </si>
  <si>
    <t>на обеспечение мер социальной поддержки ветеранов труда и труженников тыла (субвенция на выплату ЕДВ)</t>
  </si>
  <si>
    <t>1. Привлечение внутренних заимствований</t>
  </si>
  <si>
    <t>1.</t>
  </si>
  <si>
    <t>Муниципальные ценные бумаги</t>
  </si>
  <si>
    <t>2.</t>
  </si>
  <si>
    <t>3.</t>
  </si>
  <si>
    <t>Кредиты кредитных организаций</t>
  </si>
  <si>
    <t>Итого</t>
  </si>
  <si>
    <t>1 17 00000 00 0000 000</t>
  </si>
  <si>
    <t>ПРОЧИЕ НЕНАЛОГОВЫЕ ДОХОДЫ</t>
  </si>
  <si>
    <t>1 17 15000 00 0000 000</t>
  </si>
  <si>
    <t>Инициативные платежи</t>
  </si>
  <si>
    <t>Инициативные платежи, зачисляемые в бюджеты городских округов</t>
  </si>
  <si>
    <t>Объем привлечения средств в 2022 году (рублей)</t>
  </si>
  <si>
    <t>Объем погашения средств в 2022 году (рублей)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</si>
  <si>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</si>
  <si>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</si>
  <si>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</si>
  <si>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Подпрограмма "Управление муниципальной программой и обеспечение условий реализации" муниципальной программы "Социальная поддержка граждан в городе Щигры"</t>
  </si>
  <si>
    <t>2 02 10000 00 0000 150</t>
  </si>
  <si>
    <t>2 02 15001 00 0000 150</t>
  </si>
  <si>
    <t>2 02 15001 04 0000 150</t>
  </si>
  <si>
    <t>2 02 30000 00 0000 150</t>
  </si>
  <si>
    <t>2 02 30013 00 0000 150</t>
  </si>
  <si>
    <t>2 02 30013 04 0000 150</t>
  </si>
  <si>
    <t>2 02 30027 00 0000 150</t>
  </si>
  <si>
    <t>2 02 30027 04 0000 150</t>
  </si>
  <si>
    <t>2 02 39999 04 0000 150</t>
  </si>
  <si>
    <t>Содержание работников, осуществляющих переданные государственные полномочия в сфере социальной защиты</t>
  </si>
  <si>
    <t>Подпрограмма "Управление муниципальным долгом города Щигры" муниципальной программы"Повышение эффективности управления финансами"</t>
  </si>
  <si>
    <t>Субвенция бюджетам городских округов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</si>
  <si>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2 00 00000 00 0000 000</t>
  </si>
  <si>
    <t>2 02 00000 00 0000 000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</si>
  <si>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</si>
  <si>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</si>
  <si>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</si>
  <si>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</si>
  <si>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</si>
  <si>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</si>
  <si>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</si>
  <si>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</si>
  <si>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</si>
  <si>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</si>
  <si>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</si>
  <si>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</si>
  <si>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</si>
  <si>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</si>
  <si>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</si>
  <si>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</si>
  <si>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</si>
  <si>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</si>
  <si>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</si>
  <si>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</si>
  <si>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</si>
  <si>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Подпрограмма "Развитие физической культуры и спорта" муниципальной программы города Щигры  "Повышение эффективности работы с молодежью, организация отдыха и оздоровления детей, молодежи, развитие физической культуры и спорта"</t>
  </si>
  <si>
    <t>08 0 00 00000</t>
  </si>
  <si>
    <t>Муниципальная программа "Повышение эффективности работы с молодежью, организация отдыха и оздоровления детей, молодежи, развитие физической культуры и спорта"</t>
  </si>
  <si>
    <t>Массовый спорт</t>
  </si>
  <si>
    <t>Доходы от сдачи в аренду имущества, составляющего казну городских округов (за исключением земельных участков)</t>
  </si>
  <si>
    <t>1 11 07000 00 0000 120</t>
  </si>
  <si>
    <t>Приложение №4</t>
  </si>
  <si>
    <t>Приложение №6</t>
  </si>
  <si>
    <t>Приложение №10</t>
  </si>
  <si>
    <t>1 03 02250 01 0000 110</t>
  </si>
  <si>
    <t>Сумма
2022 год</t>
  </si>
  <si>
    <t>Основное мероприятие"Увековечение памяти погибших на территории города Щигры при защите Отечества на 2020-2024 годы"</t>
  </si>
  <si>
    <t>Реализация мероприятий по увековечению памяти погибших на территории города Щигры при защите Отечества на 2020-2024 годы</t>
  </si>
  <si>
    <t>21 0 03 00000</t>
  </si>
  <si>
    <t>1 05 03010 01 0000 110</t>
  </si>
  <si>
    <t xml:space="preserve">Единый сельскохозяйственный налог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</si>
  <si>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</si>
  <si>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</si>
  <si>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</si>
  <si>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</si>
  <si>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</si>
  <si>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Подпрограмма  Управление муниципальной программой и обеспечение условий реализации" муниципальной программы "Социальная поддержка граждан в городе Щигры"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</si>
  <si>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</si>
  <si>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Непрограммная деятельность органов местного самоуправления</t>
  </si>
  <si>
    <t>11 1 02 S3390</t>
  </si>
  <si>
    <t>Реализация мероприятий по  капитальному ремонту, ремонту и содержанию автомобильных дорог общего пользования местного значения</t>
  </si>
  <si>
    <t>Осуществление инженерных мероприятий, направленных на совершенствование организации движения транспортных средств и пешеходов</t>
  </si>
  <si>
    <t>15 0 00 00000</t>
  </si>
  <si>
    <t>Обеспечение условий для развития малого и среднего предпринимательства на территории муниципального образования</t>
  </si>
  <si>
    <t>15 0 01 00000</t>
  </si>
  <si>
    <t>Финансовая и имущественная поддержка субъектов малого и среднего предпринимательства</t>
  </si>
  <si>
    <t>Муниципальная программа "Развитие малого и среднего предпринимательства в городе Щигры Курской области на 2017 - 2020 годы"</t>
  </si>
  <si>
    <t>Организация отдыха детей в каникулярное время</t>
  </si>
  <si>
    <t>08 1 01 13540</t>
  </si>
  <si>
    <t>Основное мероприятие "Сохранение, использование, популяризация и государственная охрана объектов культурного наследия""</t>
  </si>
  <si>
    <t>Непрограммные расходы органов местного самоуправления</t>
  </si>
  <si>
    <t>Основное мероприятие "Обеспечение деятельности и выполнение функций отдела образования администрации города Щигры"</t>
  </si>
  <si>
    <t>21 0 00 00000</t>
  </si>
  <si>
    <t>03 1 03 00000</t>
  </si>
  <si>
    <t>03 1 03 С1402</t>
  </si>
  <si>
    <t>Основное мероприятие "Поддержка творческих инициатив населения, творческого потенциала, а также организаций в сфере культуры в городе Щигры"</t>
  </si>
  <si>
    <t>Основное мероприятие "Оказание мер социальной поддержки ветеранам труда и труженикам тыла"</t>
  </si>
  <si>
    <t>02 2 01 13150</t>
  </si>
  <si>
    <t>02 2 01 13160</t>
  </si>
  <si>
    <t>Основное мероприятие "Оказание социальной поддержки отдельным категориям граждан по обеспечению продовольственными товарами"</t>
  </si>
  <si>
    <t>01 05 00 00 00 0000 600</t>
  </si>
  <si>
    <t>01 05 02 00 00 0000 600</t>
  </si>
  <si>
    <t>Уменьшение прочих остатков средств  бюджетов</t>
  </si>
  <si>
    <t>01 05 02 01 00 0000 610</t>
  </si>
  <si>
    <t>Уменьшение прочих остатков денежных средств  бюджетов</t>
  </si>
  <si>
    <t>01 05 02 01 04 0000 610</t>
  </si>
  <si>
    <t>Уменьшение  прочих остатков денежных средств   бюджетов городских округов</t>
  </si>
  <si>
    <t>05</t>
  </si>
  <si>
    <t>07</t>
  </si>
  <si>
    <t>Получение кредитов от кредитных организаций бюджетами городских округов в валюте Российской Федерации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</si>
  <si>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</si>
  <si>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</si>
  <si>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</si>
  <si>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</si>
  <si>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1 11 09040 00 0000 120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</si>
  <si>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</si>
  <si>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</si>
  <si>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1 12 00000 00 00000 00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</si>
  <si>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</si>
  <si>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</si>
  <si>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</si>
  <si>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</si>
  <si>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</si>
  <si>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1 16 01143 01 0000 140</t>
  </si>
  <si>
    <t>Административные штрафы, установленные главой 14 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</si>
  <si>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</si>
  <si>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 главой 15 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 пункте 6 статьи 46 Бюджетного кодекса Российской Федерации),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</si>
  <si>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</si>
  <si>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 главой 19 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</si>
  <si>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1 16 10123 01 0000 140</t>
  </si>
  <si>
    <t>1 16 01053 01 0000 140</t>
  </si>
  <si>
    <t>Административные штрафы, установленные главой 5 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</si>
  <si>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</si>
  <si>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 главой 6 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</si>
  <si>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1 16 10129 01 0000 140</t>
  </si>
  <si>
    <t>1 16 01203 01 0000 140</t>
  </si>
  <si>
    <t>Административные штрафы, установленные главой 20 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</si>
  <si>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</si>
  <si>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№ п/п</t>
  </si>
  <si>
    <t>Виды долговых обязательств</t>
  </si>
  <si>
    <t xml:space="preserve">Предельный срок погашения  долговых обязательств                </t>
  </si>
  <si>
    <t>Бюджетные кредиты из других бюджетов бюджетной системы Российской Федерации всего, в том числе:</t>
  </si>
  <si>
    <t>71 0 00 00000</t>
  </si>
  <si>
    <t>71 1 00 00000</t>
  </si>
  <si>
    <t>71 1 00 С1402</t>
  </si>
  <si>
    <t>73 0 00 00000</t>
  </si>
  <si>
    <t>73 1 00 00000</t>
  </si>
  <si>
    <t>73 1 00 13480</t>
  </si>
  <si>
    <t>73 1 00 С1402</t>
  </si>
  <si>
    <t>14 0 00 00000</t>
  </si>
  <si>
    <t>14 3 00 00000</t>
  </si>
  <si>
    <t>14 3 01 С1402</t>
  </si>
  <si>
    <t>74 0 00 00000</t>
  </si>
  <si>
    <t>74 1 00 00000</t>
  </si>
  <si>
    <t>74 1 00 С1402</t>
  </si>
  <si>
    <t>78 0 00 00000</t>
  </si>
  <si>
    <t>78 1 00 00000</t>
  </si>
  <si>
    <t>Развитие рынка труда, повышение эффективности занятости населения</t>
  </si>
  <si>
    <t>Муниципальная программа"Содействие занятости населения  в городе  Щигры Курской области"</t>
  </si>
  <si>
    <t>03 3 E2 00000</t>
  </si>
  <si>
    <t>03 3 E2 54910</t>
  </si>
  <si>
    <t>03 2 E4 00000</t>
  </si>
  <si>
    <t>03 2 E4 52100</t>
  </si>
  <si>
    <t>07 2 F3 00000</t>
  </si>
  <si>
    <t>Основное мероприятие "Разработка проектной документации на строительство дорог, проверка сметной документации, экспертиза проектов и смет"</t>
  </si>
  <si>
    <t>11 1 05 00000</t>
  </si>
  <si>
    <t>Софинансирование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</si>
  <si>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Подпрограмма "Повышение эффективности работы с молодежью, организация отдыха и оздоровления детей, молодежи" муниципальной программы "Повышение эффективности работы с молодежью, организация отдыха и оздоровления детей, молодежи, развитие физической культуры и спорта"</t>
  </si>
  <si>
    <t>Основное мероприятие" Содействие в озеленении и благоустройстве  города Щигры Курской области"</t>
  </si>
  <si>
    <t>07 3 03 С1431</t>
  </si>
  <si>
    <t>07 3 03 00000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</si>
</sst>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0"/>
    <numFmt numFmtId="181" formatCode="#,##0.00000"/>
    <numFmt numFmtId="182" formatCode="0.000"/>
    <numFmt numFmtId="183" formatCode="0.0000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"/>
    <numFmt numFmtId="205" formatCode="0.00000"/>
    <numFmt numFmtId="206" formatCode="0000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8"/>
      <color indexed="8"/>
      <name val="Arial"/>
      <family val="2"/>
    </font>
    <font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b/>
      <i/>
      <sz val="10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3"/>
      <name val="Times New Roman"/>
      <family val="1"/>
    </font>
    <font>
      <b/>
      <sz val="7"/>
      <name val="Arial"/>
      <family val="2"/>
    </font>
    <font>
      <sz val="9"/>
      <color indexed="63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10"/>
      <color indexed="63"/>
      <name val="Arial"/>
      <family val="2"/>
    </font>
    <font>
      <sz val="22"/>
      <name val="Arial"/>
      <family val="2"/>
    </font>
    <font>
      <sz val="8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top" wrapText="1"/>
      <protection/>
    </xf>
    <xf numFmtId="0" fontId="33" fillId="0" borderId="0">
      <alignment vertical="top" wrapText="1"/>
      <protection/>
    </xf>
    <xf numFmtId="0" fontId="33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33" fillId="0" borderId="0">
      <alignment vertical="top" wrapText="1"/>
      <protection/>
    </xf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30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61" applyFont="1" applyBorder="1" applyAlignment="1">
      <alignment vertical="center" wrapText="1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49" fontId="0" fillId="0" borderId="0" xfId="61" applyNumberFormat="1" applyFont="1" applyAlignment="1">
      <alignment horizontal="right"/>
      <protection/>
    </xf>
    <xf numFmtId="0" fontId="19" fillId="0" borderId="11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top" wrapText="1"/>
      <protection/>
    </xf>
    <xf numFmtId="0" fontId="20" fillId="0" borderId="12" xfId="61" applyFont="1" applyBorder="1" applyAlignment="1">
      <alignment vertical="center" wrapText="1"/>
      <protection/>
    </xf>
    <xf numFmtId="0" fontId="0" fillId="0" borderId="10" xfId="61" applyFont="1" applyBorder="1" applyAlignment="1">
      <alignment vertical="top" wrapText="1"/>
      <protection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13" xfId="0" applyNumberFormat="1" applyFont="1" applyBorder="1" applyAlignment="1">
      <alignment horizontal="center" vertical="top" wrapText="1"/>
    </xf>
    <xf numFmtId="0" fontId="25" fillId="0" borderId="10" xfId="56" applyFont="1" applyFill="1" applyBorder="1" applyAlignment="1">
      <alignment horizontal="center"/>
      <protection/>
    </xf>
    <xf numFmtId="0" fontId="23" fillId="0" borderId="0" xfId="56" applyFont="1" applyFill="1" applyAlignment="1">
      <alignment vertical="top" wrapText="1"/>
      <protection/>
    </xf>
    <xf numFmtId="0" fontId="23" fillId="0" borderId="0" xfId="56" applyFont="1" applyFill="1" applyAlignment="1">
      <alignment horizontal="center" vertical="center" wrapText="1"/>
      <protection/>
    </xf>
    <xf numFmtId="0" fontId="23" fillId="0" borderId="0" xfId="56" applyFont="1" applyFill="1" applyAlignment="1">
      <alignment horizontal="center" vertical="top" wrapText="1"/>
      <protection/>
    </xf>
    <xf numFmtId="0" fontId="23" fillId="0" borderId="0" xfId="56" applyFont="1" applyFill="1" applyAlignment="1">
      <alignment horizontal="right" vertical="top"/>
      <protection/>
    </xf>
    <xf numFmtId="0" fontId="23" fillId="0" borderId="0" xfId="56" applyFont="1" applyFill="1" applyAlignment="1">
      <alignment horizontal="right" vertical="center"/>
      <protection/>
    </xf>
    <xf numFmtId="0" fontId="24" fillId="0" borderId="0" xfId="56" applyFont="1" applyFill="1" applyAlignment="1">
      <alignment horizontal="centerContinuous" vertical="center" wrapText="1"/>
      <protection/>
    </xf>
    <xf numFmtId="0" fontId="25" fillId="0" borderId="10" xfId="56" applyFont="1" applyFill="1" applyBorder="1" applyAlignment="1">
      <alignment horizontal="left" wrapText="1"/>
      <protection/>
    </xf>
    <xf numFmtId="0" fontId="25" fillId="0" borderId="10" xfId="56" applyFont="1" applyFill="1" applyBorder="1" applyAlignment="1">
      <alignment horizontal="center" wrapText="1"/>
      <protection/>
    </xf>
    <xf numFmtId="0" fontId="25" fillId="0" borderId="10" xfId="56" applyFont="1" applyFill="1" applyBorder="1" applyAlignment="1">
      <alignment wrapText="1"/>
      <protection/>
    </xf>
    <xf numFmtId="0" fontId="23" fillId="0" borderId="10" xfId="56" applyFont="1" applyFill="1" applyBorder="1" applyAlignment="1">
      <alignment horizontal="left" wrapText="1"/>
      <protection/>
    </xf>
    <xf numFmtId="0" fontId="23" fillId="0" borderId="10" xfId="56" applyFont="1" applyFill="1" applyBorder="1" applyAlignment="1">
      <alignment horizontal="center" wrapText="1"/>
      <protection/>
    </xf>
    <xf numFmtId="0" fontId="23" fillId="0" borderId="10" xfId="56" applyFont="1" applyFill="1" applyBorder="1" applyAlignment="1">
      <alignment wrapText="1"/>
      <protection/>
    </xf>
    <xf numFmtId="0" fontId="23" fillId="0" borderId="14" xfId="56" applyFont="1" applyFill="1" applyBorder="1" applyAlignment="1">
      <alignment horizontal="left" wrapText="1"/>
      <protection/>
    </xf>
    <xf numFmtId="0" fontId="23" fillId="0" borderId="14" xfId="56" applyFont="1" applyFill="1" applyBorder="1" applyAlignment="1">
      <alignment horizontal="center" wrapText="1"/>
      <protection/>
    </xf>
    <xf numFmtId="0" fontId="23" fillId="0" borderId="10" xfId="56" applyFont="1" applyFill="1" applyBorder="1" applyAlignment="1">
      <alignment horizontal="center"/>
      <protection/>
    </xf>
    <xf numFmtId="0" fontId="23" fillId="0" borderId="15" xfId="56" applyFont="1" applyFill="1" applyBorder="1" applyAlignment="1">
      <alignment horizontal="center"/>
      <protection/>
    </xf>
    <xf numFmtId="0" fontId="23" fillId="0" borderId="14" xfId="56" applyFont="1" applyFill="1" applyBorder="1" applyAlignment="1">
      <alignment horizontal="center"/>
      <protection/>
    </xf>
    <xf numFmtId="0" fontId="24" fillId="0" borderId="10" xfId="56" applyFont="1" applyFill="1" applyBorder="1" applyAlignment="1">
      <alignment horizontal="left" wrapText="1"/>
      <protection/>
    </xf>
    <xf numFmtId="0" fontId="24" fillId="0" borderId="0" xfId="56" applyFont="1" applyFill="1" applyAlignment="1">
      <alignment horizontal="center" vertical="center" wrapText="1"/>
      <protection/>
    </xf>
    <xf numFmtId="0" fontId="24" fillId="0" borderId="12" xfId="56" applyFont="1" applyFill="1" applyBorder="1" applyAlignment="1">
      <alignment wrapText="1"/>
      <protection/>
    </xf>
    <xf numFmtId="0" fontId="24" fillId="0" borderId="12" xfId="56" applyFont="1" applyFill="1" applyBorder="1" applyAlignment="1">
      <alignment horizontal="center" wrapText="1"/>
      <protection/>
    </xf>
    <xf numFmtId="0" fontId="27" fillId="0" borderId="10" xfId="56" applyFont="1" applyFill="1" applyBorder="1" applyAlignment="1">
      <alignment horizontal="center" wrapText="1"/>
      <protection/>
    </xf>
    <xf numFmtId="0" fontId="27" fillId="0" borderId="10" xfId="56" applyFont="1" applyFill="1" applyBorder="1" applyAlignment="1">
      <alignment wrapText="1"/>
      <protection/>
    </xf>
    <xf numFmtId="0" fontId="23" fillId="0" borderId="0" xfId="56" applyFont="1" applyFill="1" applyAlignment="1">
      <alignment horizontal="right" vertical="center" wrapText="1"/>
      <protection/>
    </xf>
    <xf numFmtId="205" fontId="0" fillId="0" borderId="0" xfId="61" applyNumberFormat="1" applyFont="1">
      <alignment/>
      <protection/>
    </xf>
    <xf numFmtId="49" fontId="0" fillId="0" borderId="13" xfId="60" applyNumberFormat="1" applyFont="1" applyBorder="1" applyAlignment="1">
      <alignment horizontal="center" vertical="top" wrapText="1"/>
      <protection/>
    </xf>
    <xf numFmtId="49" fontId="0" fillId="0" borderId="13" xfId="60" applyNumberFormat="1" applyFont="1" applyBorder="1" applyAlignment="1">
      <alignment vertical="top" wrapText="1"/>
      <protection/>
    </xf>
    <xf numFmtId="1" fontId="0" fillId="0" borderId="0" xfId="61" applyNumberFormat="1" applyFont="1">
      <alignment/>
      <protection/>
    </xf>
    <xf numFmtId="0" fontId="24" fillId="0" borderId="16" xfId="56" applyFont="1" applyFill="1" applyBorder="1" applyAlignment="1">
      <alignment horizontal="left" wrapText="1"/>
      <protection/>
    </xf>
    <xf numFmtId="0" fontId="23" fillId="0" borderId="16" xfId="56" applyFont="1" applyFill="1" applyBorder="1" applyAlignment="1">
      <alignment horizontal="center" wrapText="1"/>
      <protection/>
    </xf>
    <xf numFmtId="0" fontId="24" fillId="0" borderId="12" xfId="56" applyFont="1" applyFill="1" applyBorder="1" applyAlignment="1">
      <alignment horizontal="left" wrapText="1"/>
      <protection/>
    </xf>
    <xf numFmtId="0" fontId="28" fillId="0" borderId="10" xfId="56" applyFont="1" applyFill="1" applyBorder="1" applyAlignment="1">
      <alignment horizontal="center" wrapText="1"/>
      <protection/>
    </xf>
    <xf numFmtId="0" fontId="29" fillId="0" borderId="17" xfId="56" applyFont="1" applyFill="1" applyBorder="1" applyAlignment="1">
      <alignment horizontal="center" vertical="center" wrapText="1"/>
      <protection/>
    </xf>
    <xf numFmtId="0" fontId="29" fillId="0" borderId="18" xfId="56" applyFont="1" applyFill="1" applyBorder="1" applyAlignment="1">
      <alignment horizontal="center" vertical="center" wrapText="1"/>
      <protection/>
    </xf>
    <xf numFmtId="0" fontId="29" fillId="0" borderId="11" xfId="56" applyFont="1" applyFill="1" applyBorder="1" applyAlignment="1">
      <alignment horizontal="center" vertical="center" wrapText="1"/>
      <protection/>
    </xf>
    <xf numFmtId="0" fontId="24" fillId="0" borderId="12" xfId="56" applyFont="1" applyFill="1" applyBorder="1" applyAlignment="1">
      <alignment horizontal="center"/>
      <protection/>
    </xf>
    <xf numFmtId="0" fontId="23" fillId="0" borderId="19" xfId="56" applyFont="1" applyFill="1" applyBorder="1" applyAlignment="1">
      <alignment horizontal="left" wrapText="1"/>
      <protection/>
    </xf>
    <xf numFmtId="0" fontId="23" fillId="0" borderId="14" xfId="56" applyFont="1" applyFill="1" applyBorder="1" applyAlignment="1">
      <alignment wrapText="1"/>
      <protection/>
    </xf>
    <xf numFmtId="49" fontId="24" fillId="0" borderId="0" xfId="56" applyNumberFormat="1" applyFont="1" applyFill="1" applyAlignment="1">
      <alignment horizontal="center" vertical="center" wrapText="1"/>
      <protection/>
    </xf>
    <xf numFmtId="49" fontId="23" fillId="0" borderId="0" xfId="56" applyNumberFormat="1" applyFont="1" applyFill="1" applyAlignment="1">
      <alignment horizontal="center" vertical="top" wrapText="1"/>
      <protection/>
    </xf>
    <xf numFmtId="49" fontId="23" fillId="0" borderId="0" xfId="56" applyNumberFormat="1" applyFont="1" applyFill="1" applyAlignment="1">
      <alignment horizontal="center" vertical="center" wrapText="1"/>
      <protection/>
    </xf>
    <xf numFmtId="49" fontId="24" fillId="0" borderId="0" xfId="56" applyNumberFormat="1" applyFont="1" applyFill="1" applyAlignment="1">
      <alignment horizontal="centerContinuous" vertical="center" wrapText="1"/>
      <protection/>
    </xf>
    <xf numFmtId="49" fontId="23" fillId="0" borderId="0" xfId="56" applyNumberFormat="1" applyFont="1" applyFill="1" applyAlignment="1">
      <alignment horizontal="right" vertical="center" wrapText="1"/>
      <protection/>
    </xf>
    <xf numFmtId="49" fontId="29" fillId="0" borderId="11" xfId="56" applyNumberFormat="1" applyFont="1" applyFill="1" applyBorder="1" applyAlignment="1">
      <alignment horizontal="center" vertical="center" wrapText="1"/>
      <protection/>
    </xf>
    <xf numFmtId="49" fontId="25" fillId="0" borderId="10" xfId="56" applyNumberFormat="1" applyFont="1" applyFill="1" applyBorder="1" applyAlignment="1">
      <alignment horizontal="center" wrapText="1"/>
      <protection/>
    </xf>
    <xf numFmtId="49" fontId="23" fillId="0" borderId="10" xfId="56" applyNumberFormat="1" applyFont="1" applyFill="1" applyBorder="1" applyAlignment="1">
      <alignment horizontal="center" wrapText="1"/>
      <protection/>
    </xf>
    <xf numFmtId="49" fontId="24" fillId="0" borderId="12" xfId="56" applyNumberFormat="1" applyFont="1" applyFill="1" applyBorder="1" applyAlignment="1">
      <alignment horizontal="center" wrapText="1"/>
      <protection/>
    </xf>
    <xf numFmtId="0" fontId="24" fillId="0" borderId="20" xfId="56" applyFont="1" applyFill="1" applyBorder="1" applyAlignment="1">
      <alignment horizontal="left" wrapText="1"/>
      <protection/>
    </xf>
    <xf numFmtId="49" fontId="0" fillId="0" borderId="0" xfId="61" applyNumberFormat="1" applyFont="1" applyBorder="1" applyAlignment="1">
      <alignment horizontal="right"/>
      <protection/>
    </xf>
    <xf numFmtId="0" fontId="0" fillId="0" borderId="10" xfId="0" applyFont="1" applyBorder="1" applyAlignment="1">
      <alignment wrapText="1"/>
    </xf>
    <xf numFmtId="0" fontId="24" fillId="0" borderId="10" xfId="56" applyFont="1" applyFill="1" applyBorder="1" applyAlignment="1">
      <alignment horizontal="center" wrapText="1"/>
      <protection/>
    </xf>
    <xf numFmtId="0" fontId="25" fillId="24" borderId="10" xfId="56" applyFont="1" applyFill="1" applyBorder="1" applyAlignment="1">
      <alignment horizontal="center"/>
      <protection/>
    </xf>
    <xf numFmtId="0" fontId="0" fillId="25" borderId="10" xfId="0" applyFill="1" applyBorder="1" applyAlignment="1">
      <alignment vertical="top" wrapText="1"/>
    </xf>
    <xf numFmtId="0" fontId="0" fillId="25" borderId="10" xfId="0" applyFont="1" applyFill="1" applyBorder="1" applyAlignment="1">
      <alignment vertical="top" wrapText="1"/>
    </xf>
    <xf numFmtId="0" fontId="25" fillId="0" borderId="14" xfId="56" applyFont="1" applyFill="1" applyBorder="1" applyAlignment="1">
      <alignment horizontal="center"/>
      <protection/>
    </xf>
    <xf numFmtId="0" fontId="23" fillId="0" borderId="10" xfId="0" applyFont="1" applyBorder="1" applyAlignment="1">
      <alignment wrapText="1"/>
    </xf>
    <xf numFmtId="0" fontId="23" fillId="24" borderId="10" xfId="0" applyFont="1" applyFill="1" applyBorder="1" applyAlignment="1">
      <alignment wrapText="1"/>
    </xf>
    <xf numFmtId="0" fontId="0" fillId="25" borderId="10" xfId="0" applyFont="1" applyFill="1" applyBorder="1" applyAlignment="1">
      <alignment vertical="top" wrapText="1"/>
    </xf>
    <xf numFmtId="0" fontId="29" fillId="0" borderId="21" xfId="56" applyFont="1" applyFill="1" applyBorder="1" applyAlignment="1">
      <alignment horizontal="center" vertical="center" wrapText="1"/>
      <protection/>
    </xf>
    <xf numFmtId="0" fontId="24" fillId="0" borderId="20" xfId="56" applyFont="1" applyFill="1" applyBorder="1" applyAlignment="1">
      <alignment horizontal="center"/>
      <protection/>
    </xf>
    <xf numFmtId="0" fontId="23" fillId="24" borderId="10" xfId="56" applyFont="1" applyFill="1" applyBorder="1" applyAlignment="1">
      <alignment horizontal="center"/>
      <protection/>
    </xf>
    <xf numFmtId="49" fontId="30" fillId="0" borderId="0" xfId="56" applyNumberFormat="1" applyFont="1" applyFill="1" applyAlignment="1">
      <alignment horizontal="center" vertical="top" wrapText="1"/>
      <protection/>
    </xf>
    <xf numFmtId="49" fontId="23" fillId="0" borderId="14" xfId="56" applyNumberFormat="1" applyFont="1" applyFill="1" applyBorder="1" applyAlignment="1">
      <alignment horizontal="center" wrapText="1"/>
      <protection/>
    </xf>
    <xf numFmtId="0" fontId="31" fillId="0" borderId="10" xfId="0" applyFont="1" applyBorder="1" applyAlignment="1">
      <alignment wrapText="1"/>
    </xf>
    <xf numFmtId="0" fontId="25" fillId="24" borderId="10" xfId="56" applyFont="1" applyFill="1" applyBorder="1" applyAlignment="1">
      <alignment horizontal="left" wrapText="1"/>
      <protection/>
    </xf>
    <xf numFmtId="206" fontId="0" fillId="24" borderId="10" xfId="54" applyNumberFormat="1" applyFont="1" applyFill="1" applyBorder="1" applyAlignment="1" applyProtection="1">
      <alignment horizontal="left" wrapText="1"/>
      <protection hidden="1"/>
    </xf>
    <xf numFmtId="0" fontId="0" fillId="24" borderId="10" xfId="0" applyFont="1" applyFill="1" applyBorder="1" applyAlignment="1">
      <alignment wrapText="1"/>
    </xf>
    <xf numFmtId="0" fontId="23" fillId="24" borderId="10" xfId="56" applyFont="1" applyFill="1" applyBorder="1" applyAlignment="1">
      <alignment horizontal="left" wrapText="1"/>
      <protection/>
    </xf>
    <xf numFmtId="0" fontId="25" fillId="24" borderId="10" xfId="56" applyFont="1" applyFill="1" applyBorder="1" applyAlignment="1">
      <alignment wrapText="1"/>
      <protection/>
    </xf>
    <xf numFmtId="0" fontId="0" fillId="0" borderId="10" xfId="0" applyFont="1" applyFill="1" applyBorder="1" applyAlignment="1">
      <alignment horizontal="justify" wrapText="1"/>
    </xf>
    <xf numFmtId="0" fontId="24" fillId="24" borderId="10" xfId="56" applyFont="1" applyFill="1" applyBorder="1" applyAlignment="1">
      <alignment horizontal="left" wrapText="1"/>
      <protection/>
    </xf>
    <xf numFmtId="0" fontId="23" fillId="0" borderId="12" xfId="56" applyFont="1" applyFill="1" applyBorder="1" applyAlignment="1">
      <alignment wrapText="1"/>
      <protection/>
    </xf>
    <xf numFmtId="4" fontId="23" fillId="0" borderId="14" xfId="56" applyNumberFormat="1" applyFont="1" applyFill="1" applyBorder="1" applyAlignment="1">
      <alignment horizontal="right"/>
      <protection/>
    </xf>
    <xf numFmtId="4" fontId="25" fillId="0" borderId="10" xfId="56" applyNumberFormat="1" applyFont="1" applyFill="1" applyBorder="1" applyAlignment="1">
      <alignment horizontal="right"/>
      <protection/>
    </xf>
    <xf numFmtId="4" fontId="26" fillId="0" borderId="12" xfId="56" applyNumberFormat="1" applyFont="1" applyFill="1" applyBorder="1" applyAlignment="1">
      <alignment horizontal="right"/>
      <protection/>
    </xf>
    <xf numFmtId="4" fontId="23" fillId="0" borderId="10" xfId="56" applyNumberFormat="1" applyFont="1" applyFill="1" applyBorder="1" applyAlignment="1">
      <alignment horizontal="right"/>
      <protection/>
    </xf>
    <xf numFmtId="4" fontId="24" fillId="0" borderId="12" xfId="56" applyNumberFormat="1" applyFont="1" applyFill="1" applyBorder="1" applyAlignment="1">
      <alignment horizontal="right"/>
      <protection/>
    </xf>
    <xf numFmtId="0" fontId="24" fillId="0" borderId="17" xfId="56" applyFont="1" applyFill="1" applyBorder="1" applyAlignment="1">
      <alignment horizontal="left" wrapText="1"/>
      <protection/>
    </xf>
    <xf numFmtId="4" fontId="24" fillId="0" borderId="16" xfId="56" applyNumberFormat="1" applyFont="1" applyFill="1" applyBorder="1" applyAlignment="1">
      <alignment horizontal="right"/>
      <protection/>
    </xf>
    <xf numFmtId="0" fontId="23" fillId="24" borderId="10" xfId="56" applyFont="1" applyFill="1" applyBorder="1" applyAlignment="1">
      <alignment horizontal="center" wrapText="1"/>
      <protection/>
    </xf>
    <xf numFmtId="0" fontId="23" fillId="0" borderId="19" xfId="56" applyFont="1" applyFill="1" applyBorder="1" applyAlignment="1">
      <alignment horizontal="center" wrapText="1"/>
      <protection/>
    </xf>
    <xf numFmtId="49" fontId="23" fillId="24" borderId="10" xfId="56" applyNumberFormat="1" applyFont="1" applyFill="1" applyBorder="1" applyAlignment="1">
      <alignment horizontal="center" wrapText="1"/>
      <protection/>
    </xf>
    <xf numFmtId="0" fontId="23" fillId="24" borderId="14" xfId="56" applyFont="1" applyFill="1" applyBorder="1" applyAlignment="1">
      <alignment horizontal="center" wrapText="1"/>
      <protection/>
    </xf>
    <xf numFmtId="0" fontId="23" fillId="0" borderId="22" xfId="56" applyFont="1" applyFill="1" applyBorder="1" applyAlignment="1">
      <alignment horizontal="center" wrapText="1"/>
      <protection/>
    </xf>
    <xf numFmtId="0" fontId="24" fillId="0" borderId="22" xfId="56" applyFont="1" applyFill="1" applyBorder="1" applyAlignment="1">
      <alignment horizontal="center" wrapText="1"/>
      <protection/>
    </xf>
    <xf numFmtId="0" fontId="23" fillId="24" borderId="12" xfId="56" applyFont="1" applyFill="1" applyBorder="1" applyAlignment="1">
      <alignment horizontal="center" wrapText="1"/>
      <protection/>
    </xf>
    <xf numFmtId="0" fontId="23" fillId="24" borderId="12" xfId="56" applyFont="1" applyFill="1" applyBorder="1" applyAlignment="1">
      <alignment horizontal="center"/>
      <protection/>
    </xf>
    <xf numFmtId="4" fontId="24" fillId="0" borderId="22" xfId="56" applyNumberFormat="1" applyFont="1" applyFill="1" applyBorder="1" applyAlignment="1">
      <alignment horizontal="right"/>
      <protection/>
    </xf>
    <xf numFmtId="0" fontId="24" fillId="0" borderId="23" xfId="56" applyFont="1" applyFill="1" applyBorder="1" applyAlignment="1">
      <alignment horizontal="center" wrapText="1"/>
      <protection/>
    </xf>
    <xf numFmtId="0" fontId="24" fillId="0" borderId="23" xfId="56" applyFont="1" applyFill="1" applyBorder="1" applyAlignment="1">
      <alignment horizontal="center"/>
      <protection/>
    </xf>
    <xf numFmtId="0" fontId="32" fillId="0" borderId="23" xfId="56" applyFont="1" applyFill="1" applyBorder="1" applyAlignment="1">
      <alignment horizontal="center" wrapText="1"/>
      <protection/>
    </xf>
    <xf numFmtId="0" fontId="23" fillId="0" borderId="15" xfId="56" applyFont="1" applyFill="1" applyBorder="1" applyAlignment="1">
      <alignment horizontal="center" wrapText="1"/>
      <protection/>
    </xf>
    <xf numFmtId="0" fontId="23" fillId="0" borderId="15" xfId="56" applyFont="1" applyFill="1" applyBorder="1" applyAlignment="1">
      <alignment horizontal="left" wrapText="1"/>
      <protection/>
    </xf>
    <xf numFmtId="0" fontId="32" fillId="0" borderId="20" xfId="56" applyFont="1" applyFill="1" applyBorder="1" applyAlignment="1">
      <alignment horizontal="center" wrapText="1"/>
      <protection/>
    </xf>
    <xf numFmtId="0" fontId="24" fillId="0" borderId="24" xfId="56" applyFont="1" applyFill="1" applyBorder="1" applyAlignment="1">
      <alignment horizontal="center" wrapText="1"/>
      <protection/>
    </xf>
    <xf numFmtId="0" fontId="24" fillId="0" borderId="24" xfId="56" applyFont="1" applyFill="1" applyBorder="1" applyAlignment="1">
      <alignment horizontal="center"/>
      <protection/>
    </xf>
    <xf numFmtId="0" fontId="23" fillId="0" borderId="25" xfId="56" applyFont="1" applyFill="1" applyBorder="1" applyAlignment="1">
      <alignment horizontal="center" wrapText="1"/>
      <protection/>
    </xf>
    <xf numFmtId="0" fontId="25" fillId="0" borderId="25" xfId="56" applyFont="1" applyFill="1" applyBorder="1" applyAlignment="1">
      <alignment horizontal="center"/>
      <protection/>
    </xf>
    <xf numFmtId="0" fontId="23" fillId="0" borderId="25" xfId="56" applyFont="1" applyFill="1" applyBorder="1" applyAlignment="1">
      <alignment horizontal="center"/>
      <protection/>
    </xf>
    <xf numFmtId="0" fontId="24" fillId="0" borderId="25" xfId="56" applyFont="1" applyFill="1" applyBorder="1" applyAlignment="1">
      <alignment horizontal="center" wrapText="1"/>
      <protection/>
    </xf>
    <xf numFmtId="0" fontId="23" fillId="0" borderId="26" xfId="56" applyFont="1" applyFill="1" applyBorder="1" applyAlignment="1">
      <alignment horizontal="center"/>
      <protection/>
    </xf>
    <xf numFmtId="0" fontId="23" fillId="0" borderId="26" xfId="56" applyFont="1" applyFill="1" applyBorder="1" applyAlignment="1">
      <alignment horizontal="center" wrapText="1"/>
      <protection/>
    </xf>
    <xf numFmtId="0" fontId="27" fillId="0" borderId="25" xfId="56" applyFont="1" applyFill="1" applyBorder="1" applyAlignment="1">
      <alignment horizontal="center" wrapText="1"/>
      <protection/>
    </xf>
    <xf numFmtId="0" fontId="0" fillId="0" borderId="10" xfId="0" applyFont="1" applyFill="1" applyBorder="1" applyAlignment="1">
      <alignment wrapText="1"/>
    </xf>
    <xf numFmtId="4" fontId="24" fillId="0" borderId="20" xfId="56" applyNumberFormat="1" applyFont="1" applyFill="1" applyBorder="1" applyAlignment="1">
      <alignment horizontal="right"/>
      <protection/>
    </xf>
    <xf numFmtId="4" fontId="23" fillId="0" borderId="19" xfId="56" applyNumberFormat="1" applyFont="1" applyFill="1" applyBorder="1" applyAlignment="1">
      <alignment horizontal="right"/>
      <protection/>
    </xf>
    <xf numFmtId="4" fontId="23" fillId="0" borderId="15" xfId="56" applyNumberFormat="1" applyFont="1" applyFill="1" applyBorder="1" applyAlignment="1">
      <alignment horizontal="right"/>
      <protection/>
    </xf>
    <xf numFmtId="0" fontId="0" fillId="0" borderId="10" xfId="0" applyFill="1" applyBorder="1" applyAlignment="1">
      <alignment vertical="top" wrapText="1"/>
    </xf>
    <xf numFmtId="0" fontId="3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24" fillId="24" borderId="12" xfId="56" applyFont="1" applyFill="1" applyBorder="1" applyAlignment="1">
      <alignment horizontal="left" wrapText="1"/>
      <protection/>
    </xf>
    <xf numFmtId="4" fontId="24" fillId="24" borderId="12" xfId="56" applyNumberFormat="1" applyFont="1" applyFill="1" applyBorder="1" applyAlignment="1">
      <alignment horizontal="right"/>
      <protection/>
    </xf>
    <xf numFmtId="4" fontId="25" fillId="24" borderId="10" xfId="56" applyNumberFormat="1" applyFont="1" applyFill="1" applyBorder="1" applyAlignment="1">
      <alignment horizontal="right"/>
      <protection/>
    </xf>
    <xf numFmtId="0" fontId="23" fillId="24" borderId="10" xfId="56" applyFont="1" applyFill="1" applyBorder="1" applyAlignment="1">
      <alignment wrapText="1"/>
      <protection/>
    </xf>
    <xf numFmtId="49" fontId="24" fillId="24" borderId="12" xfId="56" applyNumberFormat="1" applyFont="1" applyFill="1" applyBorder="1" applyAlignment="1">
      <alignment horizontal="center" wrapText="1"/>
      <protection/>
    </xf>
    <xf numFmtId="49" fontId="23" fillId="24" borderId="12" xfId="56" applyNumberFormat="1" applyFont="1" applyFill="1" applyBorder="1" applyAlignment="1">
      <alignment horizontal="center" wrapText="1"/>
      <protection/>
    </xf>
    <xf numFmtId="0" fontId="23" fillId="24" borderId="12" xfId="56" applyFont="1" applyFill="1" applyBorder="1" applyAlignment="1">
      <alignment wrapText="1"/>
      <protection/>
    </xf>
    <xf numFmtId="0" fontId="25" fillId="24" borderId="10" xfId="56" applyFont="1" applyFill="1" applyBorder="1" applyAlignment="1">
      <alignment horizontal="center" wrapText="1"/>
      <protection/>
    </xf>
    <xf numFmtId="4" fontId="23" fillId="0" borderId="0" xfId="56" applyNumberFormat="1" applyFont="1" applyFill="1" applyAlignment="1">
      <alignment vertical="top" wrapText="1"/>
      <protection/>
    </xf>
    <xf numFmtId="2" fontId="21" fillId="0" borderId="12" xfId="61" applyNumberFormat="1" applyFont="1" applyBorder="1" applyAlignment="1">
      <alignment horizontal="center" vertical="center" wrapText="1"/>
      <protection/>
    </xf>
    <xf numFmtId="2" fontId="21" fillId="0" borderId="10" xfId="61" applyNumberFormat="1" applyFont="1" applyBorder="1" applyAlignment="1">
      <alignment horizontal="center" vertical="center" wrapText="1"/>
      <protection/>
    </xf>
    <xf numFmtId="2" fontId="0" fillId="0" borderId="10" xfId="61" applyNumberFormat="1" applyFont="1" applyBorder="1" applyAlignment="1">
      <alignment horizontal="center" vertical="center" wrapText="1"/>
      <protection/>
    </xf>
    <xf numFmtId="2" fontId="21" fillId="0" borderId="10" xfId="61" applyNumberFormat="1" applyFont="1" applyBorder="1" applyAlignment="1">
      <alignment horizontal="center" vertical="top" wrapText="1"/>
      <protection/>
    </xf>
    <xf numFmtId="2" fontId="0" fillId="0" borderId="10" xfId="61" applyNumberFormat="1" applyFont="1" applyBorder="1" applyAlignment="1">
      <alignment horizontal="center" vertical="top" wrapText="1"/>
      <protection/>
    </xf>
    <xf numFmtId="0" fontId="24" fillId="0" borderId="23" xfId="56" applyFont="1" applyFill="1" applyBorder="1" applyAlignment="1">
      <alignment horizontal="left" wrapText="1"/>
      <protection/>
    </xf>
    <xf numFmtId="49" fontId="0" fillId="0" borderId="0" xfId="0" applyNumberFormat="1" applyFont="1" applyAlignment="1">
      <alignment/>
    </xf>
    <xf numFmtId="49" fontId="19" fillId="0" borderId="27" xfId="0" applyNumberFormat="1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49" fontId="19" fillId="0" borderId="29" xfId="0" applyNumberFormat="1" applyFont="1" applyBorder="1" applyAlignment="1">
      <alignment horizontal="center" vertical="center" wrapText="1"/>
    </xf>
    <xf numFmtId="49" fontId="19" fillId="0" borderId="30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49" fontId="19" fillId="0" borderId="31" xfId="0" applyNumberFormat="1" applyFont="1" applyBorder="1" applyAlignment="1">
      <alignment horizontal="center" vertical="top" wrapText="1"/>
    </xf>
    <xf numFmtId="180" fontId="0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centerContinuous" wrapText="1"/>
    </xf>
    <xf numFmtId="0" fontId="0" fillId="0" borderId="0" xfId="0" applyFont="1" applyAlignment="1">
      <alignment horizontal="centerContinuous" wrapText="1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0" fillId="0" borderId="32" xfId="0" applyFont="1" applyBorder="1" applyAlignment="1">
      <alignment vertical="top" wrapText="1"/>
    </xf>
    <xf numFmtId="180" fontId="0" fillId="0" borderId="32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3" fontId="0" fillId="0" borderId="13" xfId="0" applyNumberFormat="1" applyFont="1" applyBorder="1" applyAlignment="1">
      <alignment horizontal="right" vertical="top" wrapText="1"/>
    </xf>
    <xf numFmtId="0" fontId="0" fillId="0" borderId="33" xfId="0" applyFont="1" applyBorder="1" applyAlignment="1">
      <alignment vertical="top" wrapText="1"/>
    </xf>
    <xf numFmtId="3" fontId="20" fillId="0" borderId="33" xfId="0" applyNumberFormat="1" applyFont="1" applyBorder="1" applyAlignment="1">
      <alignment horizontal="right" vertical="top" wrapText="1"/>
    </xf>
    <xf numFmtId="0" fontId="0" fillId="0" borderId="34" xfId="0" applyFont="1" applyBorder="1" applyAlignment="1">
      <alignment vertical="top" wrapText="1"/>
    </xf>
    <xf numFmtId="4" fontId="23" fillId="0" borderId="0" xfId="56" applyNumberFormat="1" applyFont="1" applyFill="1" applyAlignment="1">
      <alignment horizontal="right" vertical="top"/>
      <protection/>
    </xf>
    <xf numFmtId="4" fontId="0" fillId="0" borderId="0" xfId="0" applyNumberFormat="1" applyFont="1" applyFill="1" applyAlignment="1">
      <alignment horizontal="right"/>
    </xf>
    <xf numFmtId="4" fontId="24" fillId="0" borderId="0" xfId="56" applyNumberFormat="1" applyFont="1" applyFill="1" applyAlignment="1">
      <alignment horizontal="centerContinuous" vertical="center" wrapText="1"/>
      <protection/>
    </xf>
    <xf numFmtId="4" fontId="23" fillId="0" borderId="0" xfId="56" applyNumberFormat="1" applyFont="1" applyFill="1" applyAlignment="1">
      <alignment horizontal="right" vertical="center" wrapText="1"/>
      <protection/>
    </xf>
    <xf numFmtId="4" fontId="29" fillId="0" borderId="17" xfId="56" applyNumberFormat="1" applyFont="1" applyFill="1" applyBorder="1" applyAlignment="1">
      <alignment horizontal="center" vertical="center" wrapText="1"/>
      <protection/>
    </xf>
    <xf numFmtId="4" fontId="29" fillId="0" borderId="18" xfId="56" applyNumberFormat="1" applyFont="1" applyFill="1" applyBorder="1" applyAlignment="1">
      <alignment horizontal="center" vertical="center" wrapText="1"/>
      <protection/>
    </xf>
    <xf numFmtId="4" fontId="23" fillId="24" borderId="10" xfId="56" applyNumberFormat="1" applyFont="1" applyFill="1" applyBorder="1" applyAlignment="1">
      <alignment horizontal="right"/>
      <protection/>
    </xf>
    <xf numFmtId="4" fontId="26" fillId="24" borderId="12" xfId="56" applyNumberFormat="1" applyFont="1" applyFill="1" applyBorder="1" applyAlignment="1">
      <alignment horizontal="right"/>
      <protection/>
    </xf>
    <xf numFmtId="4" fontId="23" fillId="0" borderId="0" xfId="56" applyNumberFormat="1" applyFont="1" applyFill="1" applyAlignment="1">
      <alignment horizontal="right" vertical="center"/>
      <protection/>
    </xf>
    <xf numFmtId="4" fontId="29" fillId="0" borderId="11" xfId="56" applyNumberFormat="1" applyFont="1" applyFill="1" applyBorder="1" applyAlignment="1">
      <alignment horizontal="center" vertical="center"/>
      <protection/>
    </xf>
    <xf numFmtId="0" fontId="24" fillId="0" borderId="20" xfId="56" applyFont="1" applyFill="1" applyBorder="1" applyAlignment="1">
      <alignment horizontal="center" wrapText="1"/>
      <protection/>
    </xf>
    <xf numFmtId="49" fontId="18" fillId="0" borderId="0" xfId="0" applyNumberFormat="1" applyFont="1" applyFill="1" applyAlignment="1">
      <alignment horizontal="right"/>
    </xf>
    <xf numFmtId="1" fontId="21" fillId="0" borderId="12" xfId="61" applyNumberFormat="1" applyFont="1" applyBorder="1" applyAlignment="1">
      <alignment horizontal="center" vertical="center" wrapText="1"/>
      <protection/>
    </xf>
    <xf numFmtId="1" fontId="21" fillId="0" borderId="10" xfId="61" applyNumberFormat="1" applyFont="1" applyBorder="1" applyAlignment="1">
      <alignment horizontal="center" vertical="center" wrapText="1"/>
      <protection/>
    </xf>
    <xf numFmtId="1" fontId="0" fillId="0" borderId="10" xfId="61" applyNumberFormat="1" applyFont="1" applyBorder="1" applyAlignment="1">
      <alignment horizontal="center" vertical="center" wrapText="1"/>
      <protection/>
    </xf>
    <xf numFmtId="0" fontId="0" fillId="0" borderId="10" xfId="61" applyNumberFormat="1" applyFont="1" applyBorder="1" applyAlignment="1">
      <alignment horizontal="center" vertical="center" wrapText="1"/>
      <protection/>
    </xf>
    <xf numFmtId="1" fontId="21" fillId="0" borderId="10" xfId="61" applyNumberFormat="1" applyFont="1" applyBorder="1" applyAlignment="1">
      <alignment horizontal="center" vertical="top" wrapText="1"/>
      <protection/>
    </xf>
    <xf numFmtId="1" fontId="0" fillId="0" borderId="10" xfId="61" applyNumberFormat="1" applyFont="1" applyBorder="1" applyAlignment="1">
      <alignment horizontal="center" vertical="top" wrapText="1"/>
      <protection/>
    </xf>
    <xf numFmtId="49" fontId="19" fillId="0" borderId="35" xfId="0" applyNumberFormat="1" applyFont="1" applyBorder="1" applyAlignment="1">
      <alignment horizontal="center" vertical="top" wrapText="1"/>
    </xf>
    <xf numFmtId="49" fontId="20" fillId="24" borderId="34" xfId="0" applyNumberFormat="1" applyFont="1" applyFill="1" applyBorder="1" applyAlignment="1">
      <alignment vertical="top" wrapText="1"/>
    </xf>
    <xf numFmtId="0" fontId="20" fillId="0" borderId="34" xfId="0" applyFont="1" applyFill="1" applyBorder="1" applyAlignment="1">
      <alignment/>
    </xf>
    <xf numFmtId="49" fontId="20" fillId="24" borderId="13" xfId="0" applyNumberFormat="1" applyFont="1" applyFill="1" applyBorder="1" applyAlignment="1">
      <alignment vertical="top" wrapText="1"/>
    </xf>
    <xf numFmtId="0" fontId="2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justify"/>
    </xf>
    <xf numFmtId="0" fontId="0" fillId="0" borderId="13" xfId="0" applyFont="1" applyFill="1" applyBorder="1" applyAlignment="1">
      <alignment horizontal="left" wrapText="1" indent="2"/>
    </xf>
    <xf numFmtId="0" fontId="0" fillId="0" borderId="13" xfId="0" applyFont="1" applyFill="1" applyBorder="1" applyAlignment="1">
      <alignment horizontal="left" wrapText="1"/>
    </xf>
    <xf numFmtId="0" fontId="23" fillId="0" borderId="0" xfId="56" applyFont="1" applyFill="1" applyAlignment="1">
      <alignment wrapText="1"/>
      <protection/>
    </xf>
    <xf numFmtId="0" fontId="0" fillId="0" borderId="0" xfId="0" applyFont="1" applyFill="1" applyAlignment="1">
      <alignment horizontal="centerContinuous"/>
    </xf>
    <xf numFmtId="4" fontId="29" fillId="0" borderId="11" xfId="56" applyNumberFormat="1" applyFont="1" applyFill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vertical="top"/>
      <protection/>
    </xf>
    <xf numFmtId="0" fontId="23" fillId="0" borderId="0" xfId="56" applyFont="1" applyFill="1" applyBorder="1" applyAlignment="1">
      <alignment horizontal="center"/>
      <protection/>
    </xf>
    <xf numFmtId="4" fontId="25" fillId="0" borderId="0" xfId="56" applyNumberFormat="1" applyFont="1" applyFill="1" applyBorder="1" applyAlignment="1">
      <alignment horizontal="right"/>
      <protection/>
    </xf>
    <xf numFmtId="0" fontId="23" fillId="0" borderId="0" xfId="56" applyFont="1" applyFill="1" applyBorder="1" applyAlignment="1">
      <alignment/>
      <protection/>
    </xf>
    <xf numFmtId="4" fontId="23" fillId="0" borderId="0" xfId="56" applyNumberFormat="1" applyFont="1" applyFill="1" applyBorder="1" applyAlignment="1">
      <alignment horizontal="right"/>
      <protection/>
    </xf>
    <xf numFmtId="0" fontId="25" fillId="0" borderId="0" xfId="56" applyFont="1" applyFill="1" applyBorder="1" applyAlignment="1">
      <alignment horizontal="center"/>
      <protection/>
    </xf>
    <xf numFmtId="0" fontId="23" fillId="24" borderId="0" xfId="56" applyFont="1" applyFill="1" applyBorder="1" applyAlignment="1">
      <alignment horizontal="center"/>
      <protection/>
    </xf>
    <xf numFmtId="0" fontId="25" fillId="24" borderId="0" xfId="56" applyFont="1" applyFill="1" applyBorder="1" applyAlignment="1">
      <alignment horizontal="center"/>
      <protection/>
    </xf>
    <xf numFmtId="49" fontId="25" fillId="0" borderId="0" xfId="56" applyNumberFormat="1" applyFont="1" applyFill="1" applyBorder="1" applyAlignment="1">
      <alignment horizontal="center"/>
      <protection/>
    </xf>
    <xf numFmtId="49" fontId="23" fillId="0" borderId="0" xfId="56" applyNumberFormat="1" applyFont="1" applyFill="1" applyBorder="1" applyAlignment="1">
      <alignment horizontal="center"/>
      <protection/>
    </xf>
    <xf numFmtId="4" fontId="25" fillId="24" borderId="0" xfId="56" applyNumberFormat="1" applyFont="1" applyFill="1" applyBorder="1" applyAlignment="1">
      <alignment horizontal="right"/>
      <protection/>
    </xf>
    <xf numFmtId="4" fontId="23" fillId="24" borderId="0" xfId="56" applyNumberFormat="1" applyFont="1" applyFill="1" applyBorder="1" applyAlignment="1">
      <alignment horizontal="right"/>
      <protection/>
    </xf>
    <xf numFmtId="0" fontId="23" fillId="0" borderId="19" xfId="56" applyFont="1" applyFill="1" applyBorder="1" applyAlignment="1">
      <alignment horizontal="center"/>
      <protection/>
    </xf>
    <xf numFmtId="0" fontId="25" fillId="0" borderId="0" xfId="56" applyFont="1" applyFill="1" applyBorder="1" applyAlignment="1">
      <alignment horizontal="center" wrapText="1"/>
      <protection/>
    </xf>
    <xf numFmtId="0" fontId="32" fillId="0" borderId="12" xfId="56" applyFont="1" applyFill="1" applyBorder="1" applyAlignment="1">
      <alignment horizontal="center" wrapText="1"/>
      <protection/>
    </xf>
    <xf numFmtId="0" fontId="24" fillId="0" borderId="24" xfId="56" applyFont="1" applyFill="1" applyBorder="1" applyAlignment="1">
      <alignment horizontal="left" wrapText="1"/>
      <protection/>
    </xf>
    <xf numFmtId="4" fontId="24" fillId="0" borderId="24" xfId="56" applyNumberFormat="1" applyFont="1" applyFill="1" applyBorder="1" applyAlignment="1">
      <alignment horizontal="right"/>
      <protection/>
    </xf>
    <xf numFmtId="0" fontId="25" fillId="0" borderId="25" xfId="56" applyFont="1" applyFill="1" applyBorder="1" applyAlignment="1">
      <alignment wrapText="1"/>
      <protection/>
    </xf>
    <xf numFmtId="4" fontId="25" fillId="0" borderId="25" xfId="56" applyNumberFormat="1" applyFont="1" applyFill="1" applyBorder="1" applyAlignment="1">
      <alignment horizontal="right"/>
      <protection/>
    </xf>
    <xf numFmtId="0" fontId="0" fillId="0" borderId="25" xfId="0" applyFill="1" applyBorder="1" applyAlignment="1">
      <alignment vertical="top" wrapText="1"/>
    </xf>
    <xf numFmtId="0" fontId="23" fillId="0" borderId="25" xfId="56" applyFont="1" applyFill="1" applyBorder="1" applyAlignment="1">
      <alignment wrapText="1"/>
      <protection/>
    </xf>
    <xf numFmtId="0" fontId="23" fillId="0" borderId="25" xfId="56" applyFont="1" applyFill="1" applyBorder="1" applyAlignment="1">
      <alignment horizontal="left" wrapText="1"/>
      <protection/>
    </xf>
    <xf numFmtId="4" fontId="23" fillId="0" borderId="25" xfId="56" applyNumberFormat="1" applyFont="1" applyFill="1" applyBorder="1" applyAlignment="1">
      <alignment horizontal="right"/>
      <protection/>
    </xf>
    <xf numFmtId="0" fontId="23" fillId="0" borderId="26" xfId="56" applyFont="1" applyFill="1" applyBorder="1" applyAlignment="1">
      <alignment horizontal="left" wrapText="1"/>
      <protection/>
    </xf>
    <xf numFmtId="4" fontId="23" fillId="0" borderId="26" xfId="56" applyNumberFormat="1" applyFont="1" applyFill="1" applyBorder="1" applyAlignment="1">
      <alignment horizontal="right"/>
      <protection/>
    </xf>
    <xf numFmtId="0" fontId="25" fillId="0" borderId="25" xfId="56" applyFont="1" applyFill="1" applyBorder="1" applyAlignment="1">
      <alignment horizontal="left" wrapText="1"/>
      <protection/>
    </xf>
    <xf numFmtId="0" fontId="0" fillId="0" borderId="25" xfId="0" applyFont="1" applyFill="1" applyBorder="1" applyAlignment="1">
      <alignment wrapText="1"/>
    </xf>
    <xf numFmtId="0" fontId="31" fillId="0" borderId="25" xfId="0" applyFont="1" applyFill="1" applyBorder="1" applyAlignment="1">
      <alignment wrapText="1"/>
    </xf>
    <xf numFmtId="0" fontId="23" fillId="0" borderId="25" xfId="0" applyFont="1" applyFill="1" applyBorder="1" applyAlignment="1">
      <alignment wrapText="1"/>
    </xf>
    <xf numFmtId="4" fontId="24" fillId="0" borderId="23" xfId="56" applyNumberFormat="1" applyFont="1" applyFill="1" applyBorder="1" applyAlignment="1">
      <alignment horizontal="right"/>
      <protection/>
    </xf>
    <xf numFmtId="0" fontId="23" fillId="0" borderId="36" xfId="56" applyFont="1" applyFill="1" applyBorder="1" applyAlignment="1">
      <alignment horizontal="left" wrapText="1"/>
      <protection/>
    </xf>
    <xf numFmtId="0" fontId="23" fillId="0" borderId="36" xfId="56" applyFont="1" applyFill="1" applyBorder="1" applyAlignment="1">
      <alignment horizontal="center" wrapText="1"/>
      <protection/>
    </xf>
    <xf numFmtId="4" fontId="23" fillId="0" borderId="36" xfId="56" applyNumberFormat="1" applyFont="1" applyFill="1" applyBorder="1" applyAlignment="1">
      <alignment horizontal="right"/>
      <protection/>
    </xf>
    <xf numFmtId="4" fontId="23" fillId="0" borderId="0" xfId="56" applyNumberFormat="1" applyFont="1" applyFill="1" applyBorder="1" applyAlignment="1">
      <alignment vertical="top"/>
      <protection/>
    </xf>
    <xf numFmtId="49" fontId="0" fillId="0" borderId="0" xfId="0" applyNumberFormat="1" applyFont="1" applyFill="1" applyAlignment="1">
      <alignment horizontal="right"/>
    </xf>
    <xf numFmtId="4" fontId="23" fillId="0" borderId="0" xfId="56" applyNumberFormat="1" applyFont="1" applyFill="1" applyAlignment="1">
      <alignment wrapText="1"/>
      <protection/>
    </xf>
    <xf numFmtId="49" fontId="23" fillId="0" borderId="12" xfId="56" applyNumberFormat="1" applyFont="1" applyFill="1" applyBorder="1" applyAlignment="1">
      <alignment horizontal="center" wrapText="1"/>
      <protection/>
    </xf>
    <xf numFmtId="0" fontId="24" fillId="0" borderId="37" xfId="56" applyFont="1" applyFill="1" applyBorder="1" applyAlignment="1">
      <alignment horizontal="left" wrapText="1"/>
      <protection/>
    </xf>
    <xf numFmtId="49" fontId="24" fillId="0" borderId="37" xfId="56" applyNumberFormat="1" applyFont="1" applyFill="1" applyBorder="1" applyAlignment="1">
      <alignment horizontal="center" wrapText="1"/>
      <protection/>
    </xf>
    <xf numFmtId="0" fontId="23" fillId="24" borderId="37" xfId="56" applyFont="1" applyFill="1" applyBorder="1" applyAlignment="1">
      <alignment horizontal="center" wrapText="1"/>
      <protection/>
    </xf>
    <xf numFmtId="0" fontId="23" fillId="24" borderId="37" xfId="56" applyFont="1" applyFill="1" applyBorder="1" applyAlignment="1">
      <alignment horizontal="center"/>
      <protection/>
    </xf>
    <xf numFmtId="0" fontId="23" fillId="0" borderId="37" xfId="56" applyFont="1" applyFill="1" applyBorder="1" applyAlignment="1">
      <alignment wrapText="1"/>
      <protection/>
    </xf>
    <xf numFmtId="4" fontId="24" fillId="0" borderId="37" xfId="56" applyNumberFormat="1" applyFont="1" applyFill="1" applyBorder="1" applyAlignment="1">
      <alignment horizontal="right"/>
      <protection/>
    </xf>
    <xf numFmtId="0" fontId="26" fillId="0" borderId="12" xfId="56" applyFont="1" applyFill="1" applyBorder="1" applyAlignment="1">
      <alignment horizontal="left" wrapText="1"/>
      <protection/>
    </xf>
    <xf numFmtId="0" fontId="26" fillId="0" borderId="12" xfId="56" applyFont="1" applyFill="1" applyBorder="1" applyAlignment="1">
      <alignment horizontal="center"/>
      <protection/>
    </xf>
    <xf numFmtId="0" fontId="26" fillId="0" borderId="12" xfId="56" applyFont="1" applyFill="1" applyBorder="1" applyAlignment="1">
      <alignment horizontal="center" wrapText="1"/>
      <protection/>
    </xf>
    <xf numFmtId="180" fontId="0" fillId="0" borderId="0" xfId="0" applyNumberFormat="1" applyFont="1" applyFill="1" applyAlignment="1">
      <alignment/>
    </xf>
    <xf numFmtId="0" fontId="20" fillId="0" borderId="17" xfId="0" applyFont="1" applyBorder="1" applyAlignment="1">
      <alignment vertical="top" wrapText="1"/>
    </xf>
    <xf numFmtId="49" fontId="20" fillId="0" borderId="38" xfId="0" applyNumberFormat="1" applyFont="1" applyBorder="1" applyAlignment="1">
      <alignment vertical="top" wrapText="1"/>
    </xf>
    <xf numFmtId="0" fontId="20" fillId="0" borderId="38" xfId="0" applyFont="1" applyBorder="1" applyAlignment="1">
      <alignment vertical="top" wrapText="1"/>
    </xf>
    <xf numFmtId="49" fontId="20" fillId="0" borderId="39" xfId="0" applyNumberFormat="1" applyFont="1" applyBorder="1" applyAlignment="1">
      <alignment vertical="top" wrapText="1"/>
    </xf>
    <xf numFmtId="0" fontId="20" fillId="0" borderId="39" xfId="0" applyFont="1" applyBorder="1" applyAlignment="1">
      <alignment vertical="top" wrapText="1"/>
    </xf>
    <xf numFmtId="49" fontId="0" fillId="0" borderId="39" xfId="0" applyNumberFormat="1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0" fillId="0" borderId="39" xfId="0" applyFont="1" applyBorder="1" applyAlignment="1">
      <alignment horizontal="justify" vertical="top" wrapText="1"/>
    </xf>
    <xf numFmtId="0" fontId="0" fillId="0" borderId="39" xfId="0" applyFont="1" applyFill="1" applyBorder="1" applyAlignment="1">
      <alignment horizontal="justify" vertical="top" wrapText="1"/>
    </xf>
    <xf numFmtId="0" fontId="0" fillId="0" borderId="33" xfId="0" applyFont="1" applyFill="1" applyBorder="1" applyAlignment="1">
      <alignment/>
    </xf>
    <xf numFmtId="0" fontId="0" fillId="0" borderId="33" xfId="0" applyFont="1" applyFill="1" applyBorder="1" applyAlignment="1">
      <alignment horizontal="left" wrapText="1" indent="2"/>
    </xf>
    <xf numFmtId="0" fontId="0" fillId="0" borderId="39" xfId="0" applyNumberFormat="1" applyFont="1" applyBorder="1" applyAlignment="1">
      <alignment vertical="top" wrapText="1"/>
    </xf>
    <xf numFmtId="4" fontId="20" fillId="0" borderId="40" xfId="0" applyNumberFormat="1" applyFont="1" applyBorder="1" applyAlignment="1">
      <alignment horizontal="right" vertical="top"/>
    </xf>
    <xf numFmtId="4" fontId="34" fillId="0" borderId="38" xfId="0" applyNumberFormat="1" applyFont="1" applyBorder="1" applyAlignment="1">
      <alignment horizontal="right" vertical="top"/>
    </xf>
    <xf numFmtId="4" fontId="20" fillId="0" borderId="39" xfId="0" applyNumberFormat="1" applyFont="1" applyBorder="1" applyAlignment="1">
      <alignment horizontal="right" vertical="top"/>
    </xf>
    <xf numFmtId="4" fontId="0" fillId="0" borderId="39" xfId="0" applyNumberFormat="1" applyFont="1" applyBorder="1" applyAlignment="1">
      <alignment horizontal="right" vertical="top"/>
    </xf>
    <xf numFmtId="4" fontId="21" fillId="0" borderId="39" xfId="0" applyNumberFormat="1" applyFont="1" applyBorder="1" applyAlignment="1">
      <alignment horizontal="right" vertical="top"/>
    </xf>
    <xf numFmtId="4" fontId="34" fillId="0" borderId="39" xfId="0" applyNumberFormat="1" applyFont="1" applyBorder="1" applyAlignment="1">
      <alignment horizontal="right" vertical="top"/>
    </xf>
    <xf numFmtId="4" fontId="20" fillId="0" borderId="34" xfId="0" applyNumberFormat="1" applyFont="1" applyFill="1" applyBorder="1" applyAlignment="1">
      <alignment/>
    </xf>
    <xf numFmtId="4" fontId="20" fillId="0" borderId="13" xfId="0" applyNumberFormat="1" applyFont="1" applyFill="1" applyBorder="1" applyAlignment="1">
      <alignment/>
    </xf>
    <xf numFmtId="4" fontId="21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0" fontId="24" fillId="0" borderId="20" xfId="56" applyFont="1" applyFill="1" applyBorder="1" applyAlignment="1">
      <alignment wrapText="1"/>
      <protection/>
    </xf>
    <xf numFmtId="49" fontId="24" fillId="0" borderId="20" xfId="56" applyNumberFormat="1" applyFont="1" applyFill="1" applyBorder="1" applyAlignment="1">
      <alignment horizontal="center" wrapText="1"/>
      <protection/>
    </xf>
    <xf numFmtId="4" fontId="24" fillId="24" borderId="20" xfId="56" applyNumberFormat="1" applyFont="1" applyFill="1" applyBorder="1" applyAlignment="1">
      <alignment horizontal="right"/>
      <protection/>
    </xf>
    <xf numFmtId="0" fontId="0" fillId="0" borderId="13" xfId="0" applyFont="1" applyFill="1" applyBorder="1" applyAlignment="1">
      <alignment vertical="top" wrapText="1"/>
    </xf>
    <xf numFmtId="3" fontId="0" fillId="0" borderId="13" xfId="0" applyNumberFormat="1" applyFont="1" applyFill="1" applyBorder="1" applyAlignment="1">
      <alignment horizontal="right" vertical="top" wrapText="1"/>
    </xf>
    <xf numFmtId="0" fontId="0" fillId="0" borderId="13" xfId="0" applyFont="1" applyBorder="1" applyAlignment="1">
      <alignment horizontal="left" wrapText="1" indent="2"/>
    </xf>
    <xf numFmtId="0" fontId="35" fillId="0" borderId="18" xfId="0" applyFont="1" applyBorder="1" applyAlignment="1">
      <alignment wrapText="1"/>
    </xf>
    <xf numFmtId="0" fontId="0" fillId="25" borderId="10" xfId="0" applyNumberFormat="1" applyFont="1" applyFill="1" applyBorder="1" applyAlignment="1">
      <alignment vertical="top" wrapText="1"/>
    </xf>
    <xf numFmtId="0" fontId="23" fillId="0" borderId="41" xfId="56" applyFont="1" applyFill="1" applyBorder="1" applyAlignment="1">
      <alignment vertical="top" wrapText="1"/>
      <protection/>
    </xf>
    <xf numFmtId="0" fontId="35" fillId="0" borderId="0" xfId="0" applyFont="1" applyAlignment="1">
      <alignment wrapText="1"/>
    </xf>
    <xf numFmtId="0" fontId="35" fillId="0" borderId="18" xfId="0" applyFont="1" applyBorder="1" applyAlignment="1">
      <alignment/>
    </xf>
    <xf numFmtId="49" fontId="0" fillId="0" borderId="13" xfId="0" applyNumberFormat="1" applyFont="1" applyBorder="1" applyAlignment="1">
      <alignment vertical="top" wrapText="1"/>
    </xf>
    <xf numFmtId="0" fontId="23" fillId="0" borderId="13" xfId="58" applyFont="1" applyFill="1" applyBorder="1" applyAlignment="1">
      <alignment vertical="top" wrapText="1"/>
      <protection/>
    </xf>
    <xf numFmtId="0" fontId="23" fillId="0" borderId="10" xfId="57" applyFont="1" applyFill="1" applyBorder="1" applyAlignment="1">
      <alignment horizontal="center"/>
      <protection/>
    </xf>
    <xf numFmtId="0" fontId="23" fillId="24" borderId="14" xfId="56" applyFont="1" applyFill="1" applyBorder="1" applyAlignment="1">
      <alignment horizontal="left" wrapText="1"/>
      <protection/>
    </xf>
    <xf numFmtId="0" fontId="35" fillId="0" borderId="10" xfId="0" applyFont="1" applyBorder="1" applyAlignment="1">
      <alignment wrapText="1"/>
    </xf>
    <xf numFmtId="206" fontId="0" fillId="0" borderId="10" xfId="54" applyNumberFormat="1" applyFont="1" applyFill="1" applyBorder="1" applyAlignment="1" applyProtection="1">
      <alignment horizontal="left" wrapText="1"/>
      <protection hidden="1"/>
    </xf>
    <xf numFmtId="0" fontId="23" fillId="25" borderId="10" xfId="62" applyNumberFormat="1" applyFont="1" applyFill="1" applyBorder="1" applyAlignment="1">
      <alignment vertical="top" wrapText="1"/>
      <protection/>
    </xf>
    <xf numFmtId="0" fontId="24" fillId="0" borderId="18" xfId="56" applyFont="1" applyFill="1" applyBorder="1" applyAlignment="1">
      <alignment horizontal="left" wrapText="1"/>
      <protection/>
    </xf>
    <xf numFmtId="0" fontId="24" fillId="0" borderId="18" xfId="56" applyFont="1" applyFill="1" applyBorder="1" applyAlignment="1">
      <alignment horizontal="center" wrapText="1"/>
      <protection/>
    </xf>
    <xf numFmtId="0" fontId="24" fillId="0" borderId="18" xfId="56" applyFont="1" applyFill="1" applyBorder="1" applyAlignment="1">
      <alignment horizontal="center"/>
      <protection/>
    </xf>
    <xf numFmtId="0" fontId="32" fillId="0" borderId="18" xfId="56" applyFont="1" applyFill="1" applyBorder="1" applyAlignment="1">
      <alignment horizontal="center" wrapText="1"/>
      <protection/>
    </xf>
    <xf numFmtId="4" fontId="26" fillId="0" borderId="18" xfId="56" applyNumberFormat="1" applyFont="1" applyFill="1" applyBorder="1" applyAlignment="1">
      <alignment horizontal="right"/>
      <protection/>
    </xf>
    <xf numFmtId="0" fontId="23" fillId="0" borderId="0" xfId="56" applyFont="1" applyFill="1" applyAlignment="1">
      <alignment vertical="top"/>
      <protection/>
    </xf>
    <xf numFmtId="0" fontId="23" fillId="0" borderId="0" xfId="56" applyFont="1" applyFill="1" applyAlignment="1">
      <alignment/>
      <protection/>
    </xf>
    <xf numFmtId="4" fontId="23" fillId="0" borderId="0" xfId="56" applyNumberFormat="1" applyFont="1" applyFill="1" applyAlignment="1">
      <alignment/>
      <protection/>
    </xf>
    <xf numFmtId="0" fontId="23" fillId="0" borderId="0" xfId="56" applyFont="1" applyFill="1" applyBorder="1" applyAlignment="1">
      <alignment horizontal="left" wrapText="1"/>
      <protection/>
    </xf>
    <xf numFmtId="4" fontId="23" fillId="0" borderId="22" xfId="56" applyNumberFormat="1" applyFont="1" applyFill="1" applyBorder="1" applyAlignment="1">
      <alignment horizontal="right"/>
      <protection/>
    </xf>
    <xf numFmtId="0" fontId="23" fillId="25" borderId="11" xfId="62" applyNumberFormat="1" applyFont="1" applyFill="1" applyBorder="1" applyAlignment="1">
      <alignment vertical="top" wrapText="1"/>
      <protection/>
    </xf>
    <xf numFmtId="4" fontId="26" fillId="0" borderId="20" xfId="56" applyNumberFormat="1" applyFont="1" applyFill="1" applyBorder="1" applyAlignment="1">
      <alignment horizontal="right"/>
      <protection/>
    </xf>
    <xf numFmtId="4" fontId="24" fillId="0" borderId="18" xfId="56" applyNumberFormat="1" applyFont="1" applyFill="1" applyBorder="1" applyAlignment="1">
      <alignment horizontal="right"/>
      <protection/>
    </xf>
    <xf numFmtId="4" fontId="23" fillId="0" borderId="18" xfId="56" applyNumberFormat="1" applyFont="1" applyFill="1" applyBorder="1" applyAlignment="1">
      <alignment/>
      <protection/>
    </xf>
    <xf numFmtId="4" fontId="24" fillId="0" borderId="18" xfId="56" applyNumberFormat="1" applyFont="1" applyFill="1" applyBorder="1" applyAlignment="1">
      <alignment/>
      <protection/>
    </xf>
    <xf numFmtId="0" fontId="23" fillId="0" borderId="42" xfId="56" applyFont="1" applyFill="1" applyBorder="1" applyAlignment="1">
      <alignment horizontal="left" wrapText="1"/>
      <protection/>
    </xf>
    <xf numFmtId="0" fontId="23" fillId="0" borderId="18" xfId="56" applyFont="1" applyFill="1" applyBorder="1" applyAlignment="1">
      <alignment vertical="top" wrapText="1"/>
      <protection/>
    </xf>
    <xf numFmtId="0" fontId="23" fillId="0" borderId="42" xfId="56" applyFont="1" applyFill="1" applyBorder="1" applyAlignment="1">
      <alignment horizontal="center" wrapText="1"/>
      <protection/>
    </xf>
    <xf numFmtId="4" fontId="23" fillId="0" borderId="42" xfId="56" applyNumberFormat="1" applyFont="1" applyFill="1" applyBorder="1" applyAlignment="1">
      <alignment horizontal="right"/>
      <protection/>
    </xf>
    <xf numFmtId="0" fontId="25" fillId="0" borderId="10" xfId="57" applyFont="1" applyFill="1" applyBorder="1" applyAlignment="1">
      <alignment horizontal="left" wrapText="1"/>
      <protection/>
    </xf>
    <xf numFmtId="0" fontId="23" fillId="0" borderId="10" xfId="57" applyFont="1" applyFill="1" applyBorder="1" applyAlignment="1">
      <alignment horizontal="center" wrapText="1"/>
      <protection/>
    </xf>
    <xf numFmtId="4" fontId="25" fillId="0" borderId="10" xfId="57" applyNumberFormat="1" applyFont="1" applyFill="1" applyBorder="1" applyAlignment="1">
      <alignment horizontal="right"/>
      <protection/>
    </xf>
    <xf numFmtId="0" fontId="23" fillId="0" borderId="10" xfId="57" applyFont="1" applyFill="1" applyBorder="1" applyAlignment="1">
      <alignment wrapText="1"/>
      <protection/>
    </xf>
    <xf numFmtId="0" fontId="23" fillId="0" borderId="10" xfId="57" applyFont="1" applyFill="1" applyBorder="1" applyAlignment="1">
      <alignment horizontal="left" wrapText="1"/>
      <protection/>
    </xf>
    <xf numFmtId="0" fontId="24" fillId="0" borderId="10" xfId="57" applyFont="1" applyFill="1" applyBorder="1" applyAlignment="1">
      <alignment horizontal="left" wrapText="1"/>
      <protection/>
    </xf>
    <xf numFmtId="4" fontId="23" fillId="0" borderId="10" xfId="57" applyNumberFormat="1" applyFont="1" applyFill="1" applyBorder="1" applyAlignment="1">
      <alignment horizontal="right"/>
      <protection/>
    </xf>
    <xf numFmtId="3" fontId="29" fillId="0" borderId="18" xfId="56" applyNumberFormat="1" applyFont="1" applyFill="1" applyBorder="1" applyAlignment="1">
      <alignment horizontal="center" vertical="center" wrapText="1"/>
      <protection/>
    </xf>
    <xf numFmtId="0" fontId="23" fillId="0" borderId="20" xfId="56" applyFont="1" applyFill="1" applyBorder="1" applyAlignment="1">
      <alignment horizontal="left" wrapText="1"/>
      <protection/>
    </xf>
    <xf numFmtId="1" fontId="0" fillId="0" borderId="10" xfId="61" applyNumberFormat="1" applyFont="1" applyFill="1" applyBorder="1" applyAlignment="1">
      <alignment horizontal="center" vertical="center" wrapText="1"/>
      <protection/>
    </xf>
    <xf numFmtId="0" fontId="0" fillId="0" borderId="0" xfId="61" applyFont="1" applyFill="1">
      <alignment/>
      <protection/>
    </xf>
    <xf numFmtId="0" fontId="20" fillId="0" borderId="33" xfId="0" applyFont="1" applyBorder="1" applyAlignment="1">
      <alignment vertical="top" wrapText="1"/>
    </xf>
    <xf numFmtId="0" fontId="23" fillId="24" borderId="20" xfId="56" applyFont="1" applyFill="1" applyBorder="1" applyAlignment="1">
      <alignment horizontal="left" wrapText="1"/>
      <protection/>
    </xf>
    <xf numFmtId="0" fontId="35" fillId="0" borderId="43" xfId="0" applyFont="1" applyBorder="1" applyAlignment="1">
      <alignment wrapText="1"/>
    </xf>
    <xf numFmtId="0" fontId="25" fillId="0" borderId="19" xfId="56" applyFont="1" applyFill="1" applyBorder="1" applyAlignment="1">
      <alignment horizontal="left" wrapText="1"/>
      <protection/>
    </xf>
    <xf numFmtId="0" fontId="23" fillId="0" borderId="43" xfId="56" applyFont="1" applyFill="1" applyBorder="1" applyAlignment="1">
      <alignment horizontal="left" wrapText="1"/>
      <protection/>
    </xf>
    <xf numFmtId="0" fontId="23" fillId="0" borderId="44" xfId="56" applyFont="1" applyFill="1" applyBorder="1" applyAlignment="1">
      <alignment horizontal="center"/>
      <protection/>
    </xf>
    <xf numFmtId="206" fontId="0" fillId="0" borderId="18" xfId="54" applyNumberFormat="1" applyFont="1" applyFill="1" applyBorder="1" applyAlignment="1" applyProtection="1">
      <alignment horizontal="left" wrapText="1"/>
      <protection hidden="1"/>
    </xf>
    <xf numFmtId="0" fontId="27" fillId="0" borderId="10" xfId="57" applyFont="1" applyFill="1" applyBorder="1" applyAlignment="1">
      <alignment wrapText="1"/>
      <protection/>
    </xf>
    <xf numFmtId="0" fontId="0" fillId="0" borderId="10" xfId="57" applyFont="1" applyFill="1" applyBorder="1" applyAlignment="1">
      <alignment wrapText="1"/>
      <protection/>
    </xf>
    <xf numFmtId="0" fontId="23" fillId="0" borderId="22" xfId="56" applyFont="1" applyFill="1" applyBorder="1" applyAlignment="1">
      <alignment horizontal="left" wrapText="1"/>
      <protection/>
    </xf>
    <xf numFmtId="0" fontId="23" fillId="24" borderId="10" xfId="57" applyFont="1" applyFill="1" applyBorder="1" applyAlignment="1">
      <alignment horizontal="left" wrapText="1"/>
      <protection/>
    </xf>
    <xf numFmtId="4" fontId="23" fillId="0" borderId="22" xfId="57" applyNumberFormat="1" applyFont="1" applyFill="1" applyBorder="1" applyAlignment="1">
      <alignment horizontal="right"/>
      <protection/>
    </xf>
    <xf numFmtId="0" fontId="27" fillId="0" borderId="10" xfId="57" applyFont="1" applyFill="1" applyBorder="1" applyAlignment="1">
      <alignment horizontal="center" wrapText="1"/>
      <protection/>
    </xf>
    <xf numFmtId="0" fontId="23" fillId="0" borderId="14" xfId="57" applyFont="1" applyFill="1" applyBorder="1" applyAlignment="1">
      <alignment horizontal="left" wrapText="1"/>
      <protection/>
    </xf>
    <xf numFmtId="0" fontId="23" fillId="0" borderId="14" xfId="57" applyFont="1" applyFill="1" applyBorder="1" applyAlignment="1">
      <alignment horizontal="center" wrapText="1"/>
      <protection/>
    </xf>
    <xf numFmtId="0" fontId="23" fillId="0" borderId="18" xfId="0" applyFont="1" applyFill="1" applyBorder="1" applyAlignment="1">
      <alignment wrapText="1"/>
    </xf>
    <xf numFmtId="0" fontId="23" fillId="0" borderId="45" xfId="57" applyFont="1" applyFill="1" applyBorder="1" applyAlignment="1">
      <alignment horizontal="center" wrapText="1"/>
      <protection/>
    </xf>
    <xf numFmtId="4" fontId="23" fillId="0" borderId="18" xfId="57" applyNumberFormat="1" applyFont="1" applyFill="1" applyBorder="1" applyAlignment="1">
      <alignment horizontal="right"/>
      <protection/>
    </xf>
    <xf numFmtId="0" fontId="23" fillId="0" borderId="41" xfId="57" applyFont="1" applyFill="1" applyBorder="1" applyAlignment="1">
      <alignment horizontal="center" wrapText="1"/>
      <protection/>
    </xf>
    <xf numFmtId="0" fontId="23" fillId="24" borderId="10" xfId="57" applyFont="1" applyFill="1" applyBorder="1" applyAlignment="1">
      <alignment horizontal="center" wrapText="1"/>
      <protection/>
    </xf>
    <xf numFmtId="4" fontId="25" fillId="0" borderId="20" xfId="57" applyNumberFormat="1" applyFont="1" applyFill="1" applyBorder="1" applyAlignment="1">
      <alignment horizontal="right"/>
      <protection/>
    </xf>
    <xf numFmtId="0" fontId="25" fillId="0" borderId="10" xfId="57" applyFont="1" applyFill="1" applyBorder="1" applyAlignment="1">
      <alignment horizontal="center"/>
      <protection/>
    </xf>
    <xf numFmtId="0" fontId="23" fillId="24" borderId="14" xfId="57" applyFont="1" applyFill="1" applyBorder="1" applyAlignment="1">
      <alignment horizontal="center" wrapText="1"/>
      <protection/>
    </xf>
    <xf numFmtId="0" fontId="23" fillId="0" borderId="14" xfId="57" applyFont="1" applyFill="1" applyBorder="1" applyAlignment="1">
      <alignment horizontal="center"/>
      <protection/>
    </xf>
    <xf numFmtId="4" fontId="23" fillId="0" borderId="20" xfId="57" applyNumberFormat="1" applyFont="1" applyFill="1" applyBorder="1" applyAlignment="1">
      <alignment horizontal="right"/>
      <protection/>
    </xf>
    <xf numFmtId="0" fontId="23" fillId="25" borderId="11" xfId="62" applyNumberFormat="1" applyFont="1" applyFill="1" applyBorder="1" applyAlignment="1">
      <alignment vertical="top" wrapText="1"/>
      <protection/>
    </xf>
    <xf numFmtId="0" fontId="0" fillId="0" borderId="0" xfId="0" applyFont="1" applyAlignment="1">
      <alignment wrapText="1"/>
    </xf>
    <xf numFmtId="49" fontId="23" fillId="0" borderId="10" xfId="57" applyNumberFormat="1" applyFont="1" applyFill="1" applyBorder="1" applyAlignment="1">
      <alignment horizontal="center" wrapText="1"/>
      <protection/>
    </xf>
    <xf numFmtId="0" fontId="23" fillId="0" borderId="20" xfId="57" applyFont="1" applyFill="1" applyBorder="1" applyAlignment="1">
      <alignment horizontal="center" wrapText="1"/>
      <protection/>
    </xf>
    <xf numFmtId="0" fontId="23" fillId="0" borderId="20" xfId="57" applyFont="1" applyFill="1" applyBorder="1" applyAlignment="1">
      <alignment horizontal="center"/>
      <protection/>
    </xf>
    <xf numFmtId="0" fontId="23" fillId="0" borderId="20" xfId="57" applyFont="1" applyFill="1" applyBorder="1" applyAlignment="1">
      <alignment horizontal="left" wrapText="1"/>
      <protection/>
    </xf>
    <xf numFmtId="49" fontId="23" fillId="0" borderId="20" xfId="57" applyNumberFormat="1" applyFont="1" applyFill="1" applyBorder="1" applyAlignment="1">
      <alignment horizontal="center" wrapText="1"/>
      <protection/>
    </xf>
    <xf numFmtId="0" fontId="23" fillId="0" borderId="15" xfId="57" applyFont="1" applyFill="1" applyBorder="1" applyAlignment="1">
      <alignment horizontal="center" wrapText="1"/>
      <protection/>
    </xf>
    <xf numFmtId="0" fontId="23" fillId="0" borderId="46" xfId="56" applyFont="1" applyFill="1" applyBorder="1" applyAlignment="1">
      <alignment horizontal="center"/>
      <protection/>
    </xf>
    <xf numFmtId="0" fontId="23" fillId="0" borderId="18" xfId="56" applyFont="1" applyFill="1" applyBorder="1" applyAlignment="1">
      <alignment wrapText="1"/>
      <protection/>
    </xf>
    <xf numFmtId="0" fontId="23" fillId="0" borderId="41" xfId="56" applyFont="1" applyFill="1" applyBorder="1" applyAlignment="1">
      <alignment wrapText="1"/>
      <protection/>
    </xf>
    <xf numFmtId="4" fontId="23" fillId="0" borderId="18" xfId="56" applyNumberFormat="1" applyFont="1" applyFill="1" applyBorder="1" applyAlignment="1">
      <alignment horizontal="right"/>
      <protection/>
    </xf>
    <xf numFmtId="0" fontId="25" fillId="24" borderId="10" xfId="57" applyFont="1" applyFill="1" applyBorder="1" applyAlignment="1">
      <alignment horizontal="left" wrapText="1"/>
      <protection/>
    </xf>
    <xf numFmtId="0" fontId="23" fillId="24" borderId="20" xfId="57" applyFont="1" applyFill="1" applyBorder="1" applyAlignment="1">
      <alignment horizontal="center" wrapText="1"/>
      <protection/>
    </xf>
    <xf numFmtId="0" fontId="25" fillId="24" borderId="10" xfId="57" applyFont="1" applyFill="1" applyBorder="1" applyAlignment="1">
      <alignment horizontal="center" wrapText="1"/>
      <protection/>
    </xf>
    <xf numFmtId="0" fontId="25" fillId="24" borderId="10" xfId="57" applyFont="1" applyFill="1" applyBorder="1" applyAlignment="1">
      <alignment horizontal="center"/>
      <protection/>
    </xf>
    <xf numFmtId="0" fontId="38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47" xfId="0" applyFont="1" applyFill="1" applyBorder="1" applyAlignment="1">
      <alignment wrapText="1"/>
    </xf>
    <xf numFmtId="0" fontId="20" fillId="0" borderId="47" xfId="0" applyFont="1" applyFill="1" applyBorder="1" applyAlignment="1">
      <alignment vertical="top" wrapText="1"/>
    </xf>
    <xf numFmtId="0" fontId="0" fillId="0" borderId="18" xfId="0" applyFont="1" applyBorder="1" applyAlignment="1">
      <alignment wrapText="1"/>
    </xf>
    <xf numFmtId="49" fontId="20" fillId="24" borderId="18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centerContinuous"/>
    </xf>
    <xf numFmtId="49" fontId="0" fillId="0" borderId="32" xfId="0" applyNumberFormat="1" applyFont="1" applyBorder="1" applyAlignment="1">
      <alignment vertical="top" wrapText="1"/>
    </xf>
    <xf numFmtId="0" fontId="0" fillId="0" borderId="18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4" fontId="0" fillId="0" borderId="4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23" fillId="0" borderId="13" xfId="56" applyFont="1" applyFill="1" applyBorder="1" applyAlignment="1">
      <alignment horizontal="left" wrapText="1"/>
      <protection/>
    </xf>
    <xf numFmtId="49" fontId="0" fillId="0" borderId="13" xfId="0" applyNumberFormat="1" applyFont="1" applyBorder="1" applyAlignment="1">
      <alignment horizontal="left" vertical="top" wrapText="1"/>
    </xf>
    <xf numFmtId="0" fontId="20" fillId="0" borderId="32" xfId="0" applyFont="1" applyBorder="1" applyAlignment="1">
      <alignment/>
    </xf>
    <xf numFmtId="49" fontId="0" fillId="0" borderId="33" xfId="0" applyNumberFormat="1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left" wrapText="1"/>
    </xf>
    <xf numFmtId="0" fontId="20" fillId="0" borderId="48" xfId="0" applyFont="1" applyBorder="1" applyAlignment="1">
      <alignment wrapText="1"/>
    </xf>
    <xf numFmtId="49" fontId="0" fillId="0" borderId="49" xfId="0" applyNumberFormat="1" applyFont="1" applyBorder="1" applyAlignment="1">
      <alignment vertical="top" wrapText="1"/>
    </xf>
    <xf numFmtId="0" fontId="20" fillId="0" borderId="50" xfId="0" applyFont="1" applyBorder="1" applyAlignment="1">
      <alignment vertical="top" wrapText="1"/>
    </xf>
    <xf numFmtId="49" fontId="20" fillId="0" borderId="5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4" fontId="0" fillId="0" borderId="13" xfId="0" applyNumberFormat="1" applyFill="1" applyBorder="1" applyAlignment="1">
      <alignment/>
    </xf>
    <xf numFmtId="0" fontId="23" fillId="0" borderId="18" xfId="56" applyFont="1" applyFill="1" applyBorder="1" applyAlignment="1">
      <alignment horizontal="left" wrapText="1"/>
      <protection/>
    </xf>
    <xf numFmtId="0" fontId="0" fillId="0" borderId="0" xfId="0" applyFont="1" applyFill="1" applyAlignment="1">
      <alignment wrapText="1"/>
    </xf>
    <xf numFmtId="0" fontId="23" fillId="0" borderId="0" xfId="56" applyFont="1" applyFill="1" applyBorder="1" applyAlignment="1">
      <alignment vertical="top" wrapText="1"/>
      <protection/>
    </xf>
    <xf numFmtId="0" fontId="23" fillId="0" borderId="44" xfId="56" applyFont="1" applyFill="1" applyBorder="1" applyAlignment="1">
      <alignment horizontal="left" wrapText="1"/>
      <protection/>
    </xf>
    <xf numFmtId="49" fontId="0" fillId="0" borderId="0" xfId="0" applyNumberFormat="1" applyFont="1" applyAlignment="1">
      <alignment horizontal="centerContinuous" wrapText="1"/>
    </xf>
    <xf numFmtId="0" fontId="0" fillId="0" borderId="32" xfId="0" applyFont="1" applyFill="1" applyBorder="1" applyAlignment="1">
      <alignment horizontal="justify"/>
    </xf>
    <xf numFmtId="49" fontId="0" fillId="0" borderId="32" xfId="0" applyNumberFormat="1" applyFont="1" applyBorder="1" applyAlignment="1">
      <alignment horizontal="center" vertical="top" wrapText="1"/>
    </xf>
    <xf numFmtId="0" fontId="38" fillId="0" borderId="18" xfId="0" applyFont="1" applyBorder="1" applyAlignment="1">
      <alignment/>
    </xf>
    <xf numFmtId="49" fontId="0" fillId="0" borderId="0" xfId="0" applyNumberFormat="1" applyFont="1" applyAlignment="1">
      <alignment horizontal="center"/>
    </xf>
    <xf numFmtId="49" fontId="19" fillId="0" borderId="18" xfId="0" applyNumberFormat="1" applyFont="1" applyBorder="1" applyAlignment="1">
      <alignment horizontal="centerContinuous" vertical="center" wrapText="1"/>
    </xf>
    <xf numFmtId="49" fontId="39" fillId="0" borderId="18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top" wrapText="1"/>
    </xf>
    <xf numFmtId="0" fontId="20" fillId="0" borderId="34" xfId="0" applyFont="1" applyBorder="1" applyAlignment="1">
      <alignment vertical="top" wrapText="1"/>
    </xf>
    <xf numFmtId="49" fontId="0" fillId="0" borderId="47" xfId="0" applyNumberFormat="1" applyFont="1" applyBorder="1" applyAlignment="1">
      <alignment horizontal="center" vertical="top" wrapText="1"/>
    </xf>
    <xf numFmtId="0" fontId="0" fillId="0" borderId="47" xfId="0" applyFont="1" applyBorder="1" applyAlignment="1">
      <alignment vertical="top" wrapText="1"/>
    </xf>
    <xf numFmtId="0" fontId="35" fillId="0" borderId="47" xfId="0" applyFont="1" applyBorder="1" applyAlignment="1">
      <alignment wrapText="1"/>
    </xf>
    <xf numFmtId="0" fontId="40" fillId="0" borderId="18" xfId="0" applyFont="1" applyBorder="1" applyAlignment="1">
      <alignment wrapText="1"/>
    </xf>
    <xf numFmtId="49" fontId="20" fillId="0" borderId="34" xfId="0" applyNumberFormat="1" applyFont="1" applyBorder="1" applyAlignment="1">
      <alignment horizontal="center" vertical="top" wrapText="1"/>
    </xf>
    <xf numFmtId="0" fontId="20" fillId="0" borderId="32" xfId="0" applyFont="1" applyBorder="1" applyAlignment="1">
      <alignment vertical="top" wrapText="1"/>
    </xf>
    <xf numFmtId="49" fontId="20" fillId="0" borderId="13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vertical="top" wrapText="1"/>
    </xf>
    <xf numFmtId="0" fontId="0" fillId="0" borderId="13" xfId="0" applyNumberFormat="1" applyFont="1" applyBorder="1" applyAlignment="1">
      <alignment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8" xfId="42" applyFont="1" applyBorder="1" applyAlignment="1">
      <alignment wrapText="1"/>
    </xf>
    <xf numFmtId="0" fontId="35" fillId="24" borderId="18" xfId="0" applyFont="1" applyFill="1" applyBorder="1" applyAlignment="1">
      <alignment vertical="top" wrapText="1"/>
    </xf>
    <xf numFmtId="0" fontId="35" fillId="0" borderId="51" xfId="0" applyFont="1" applyFill="1" applyBorder="1" applyAlignment="1">
      <alignment wrapText="1"/>
    </xf>
    <xf numFmtId="0" fontId="35" fillId="0" borderId="52" xfId="0" applyFont="1" applyBorder="1" applyAlignment="1">
      <alignment/>
    </xf>
    <xf numFmtId="0" fontId="0" fillId="0" borderId="53" xfId="0" applyFont="1" applyBorder="1" applyAlignment="1">
      <alignment horizontal="center" wrapText="1"/>
    </xf>
    <xf numFmtId="0" fontId="0" fillId="0" borderId="53" xfId="0" applyFont="1" applyBorder="1" applyAlignment="1">
      <alignment horizontal="justify" wrapText="1"/>
    </xf>
    <xf numFmtId="0" fontId="41" fillId="0" borderId="0" xfId="0" applyFont="1" applyAlignment="1">
      <alignment horizontal="centerContinuous" wrapText="1"/>
    </xf>
    <xf numFmtId="0" fontId="0" fillId="0" borderId="0" xfId="59" applyFont="1">
      <alignment/>
      <protection/>
    </xf>
    <xf numFmtId="49" fontId="0" fillId="0" borderId="0" xfId="59" applyNumberFormat="1" applyFont="1" applyAlignment="1">
      <alignment horizontal="right"/>
      <protection/>
    </xf>
    <xf numFmtId="49" fontId="0" fillId="0" borderId="0" xfId="59" applyNumberFormat="1" applyFont="1" applyAlignment="1">
      <alignment horizontal="centerContinuous" wrapText="1"/>
      <protection/>
    </xf>
    <xf numFmtId="49" fontId="0" fillId="0" borderId="0" xfId="59" applyNumberFormat="1" applyFont="1" applyAlignment="1">
      <alignment horizontal="center"/>
      <protection/>
    </xf>
    <xf numFmtId="49" fontId="0" fillId="0" borderId="0" xfId="59" applyNumberFormat="1" applyFont="1">
      <alignment/>
      <protection/>
    </xf>
    <xf numFmtId="49" fontId="19" fillId="0" borderId="18" xfId="59" applyNumberFormat="1" applyFont="1" applyBorder="1" applyAlignment="1">
      <alignment horizontal="center" vertical="center" wrapText="1"/>
      <protection/>
    </xf>
    <xf numFmtId="49" fontId="19" fillId="0" borderId="18" xfId="59" applyNumberFormat="1" applyFont="1" applyBorder="1" applyAlignment="1">
      <alignment horizontal="center" vertical="top" wrapText="1"/>
      <protection/>
    </xf>
    <xf numFmtId="49" fontId="20" fillId="0" borderId="34" xfId="59" applyNumberFormat="1" applyFont="1" applyBorder="1" applyAlignment="1">
      <alignment horizontal="center" vertical="top" wrapText="1"/>
      <protection/>
    </xf>
    <xf numFmtId="49" fontId="20" fillId="0" borderId="34" xfId="59" applyNumberFormat="1" applyFont="1" applyBorder="1" applyAlignment="1">
      <alignment vertical="top" wrapText="1"/>
      <protection/>
    </xf>
    <xf numFmtId="49" fontId="0" fillId="0" borderId="13" xfId="59" applyNumberFormat="1" applyFont="1" applyBorder="1" applyAlignment="1">
      <alignment horizontal="center" vertical="top" wrapText="1"/>
      <protection/>
    </xf>
    <xf numFmtId="49" fontId="20" fillId="0" borderId="13" xfId="59" applyNumberFormat="1" applyFont="1" applyBorder="1" applyAlignment="1">
      <alignment horizontal="center" vertical="top" wrapText="1"/>
      <protection/>
    </xf>
    <xf numFmtId="49" fontId="20" fillId="0" borderId="13" xfId="59" applyNumberFormat="1" applyFont="1" applyBorder="1" applyAlignment="1">
      <alignment vertical="top" wrapText="1"/>
      <protection/>
    </xf>
    <xf numFmtId="49" fontId="0" fillId="0" borderId="13" xfId="59" applyNumberFormat="1" applyFont="1" applyBorder="1" applyAlignment="1">
      <alignment vertical="top" wrapText="1"/>
      <protection/>
    </xf>
    <xf numFmtId="49" fontId="0" fillId="0" borderId="33" xfId="59" applyNumberFormat="1" applyFont="1" applyBorder="1" applyAlignment="1">
      <alignment horizontal="center" vertical="top" wrapText="1"/>
      <protection/>
    </xf>
    <xf numFmtId="49" fontId="0" fillId="0" borderId="33" xfId="59" applyNumberFormat="1" applyFont="1" applyBorder="1" applyAlignment="1">
      <alignment vertical="top" wrapText="1"/>
      <protection/>
    </xf>
    <xf numFmtId="4" fontId="0" fillId="26" borderId="18" xfId="0" applyNumberFormat="1" applyFont="1" applyFill="1" applyBorder="1" applyAlignment="1">
      <alignment/>
    </xf>
    <xf numFmtId="4" fontId="0" fillId="26" borderId="32" xfId="0" applyNumberFormat="1" applyFont="1" applyFill="1" applyBorder="1" applyAlignment="1">
      <alignment/>
    </xf>
    <xf numFmtId="4" fontId="0" fillId="27" borderId="18" xfId="0" applyNumberFormat="1" applyFont="1" applyFill="1" applyBorder="1" applyAlignment="1">
      <alignment/>
    </xf>
    <xf numFmtId="4" fontId="0" fillId="27" borderId="54" xfId="0" applyNumberFormat="1" applyFont="1" applyFill="1" applyBorder="1" applyAlignment="1">
      <alignment/>
    </xf>
    <xf numFmtId="4" fontId="0" fillId="28" borderId="13" xfId="0" applyNumberFormat="1" applyFont="1" applyFill="1" applyBorder="1" applyAlignment="1">
      <alignment/>
    </xf>
    <xf numFmtId="4" fontId="0" fillId="27" borderId="13" xfId="0" applyNumberFormat="1" applyFont="1" applyFill="1" applyBorder="1" applyAlignment="1">
      <alignment/>
    </xf>
    <xf numFmtId="0" fontId="35" fillId="0" borderId="51" xfId="0" applyFont="1" applyBorder="1" applyAlignment="1">
      <alignment wrapText="1"/>
    </xf>
    <xf numFmtId="0" fontId="44" fillId="0" borderId="51" xfId="0" applyFont="1" applyBorder="1" applyAlignment="1">
      <alignment wrapText="1"/>
    </xf>
    <xf numFmtId="49" fontId="0" fillId="0" borderId="50" xfId="0" applyNumberFormat="1" applyFont="1" applyBorder="1" applyAlignment="1">
      <alignment vertical="top" wrapText="1"/>
    </xf>
    <xf numFmtId="49" fontId="20" fillId="0" borderId="0" xfId="59" applyNumberFormat="1" applyFont="1" applyAlignment="1">
      <alignment horizontal="center"/>
      <protection/>
    </xf>
    <xf numFmtId="49" fontId="20" fillId="0" borderId="0" xfId="59" applyNumberFormat="1" applyFont="1" applyAlignment="1">
      <alignment horizontal="centerContinuous" wrapText="1"/>
      <protection/>
    </xf>
    <xf numFmtId="49" fontId="0" fillId="0" borderId="34" xfId="59" applyNumberFormat="1" applyFont="1" applyBorder="1" applyAlignment="1">
      <alignment vertical="top" wrapText="1"/>
      <protection/>
    </xf>
    <xf numFmtId="49" fontId="0" fillId="0" borderId="34" xfId="59" applyNumberFormat="1" applyFont="1" applyBorder="1" applyAlignment="1">
      <alignment horizontal="center" vertical="top" wrapText="1"/>
      <protection/>
    </xf>
    <xf numFmtId="0" fontId="45" fillId="0" borderId="0" xfId="59" applyFont="1">
      <alignment/>
      <protection/>
    </xf>
    <xf numFmtId="49" fontId="19" fillId="0" borderId="52" xfId="59" applyNumberFormat="1" applyFont="1" applyBorder="1" applyAlignment="1">
      <alignment horizontal="centerContinuous" vertical="center" wrapText="1"/>
      <protection/>
    </xf>
    <xf numFmtId="49" fontId="19" fillId="0" borderId="55" xfId="59" applyNumberFormat="1" applyFont="1" applyBorder="1" applyAlignment="1">
      <alignment horizontal="centerContinuous" vertical="center" wrapText="1"/>
      <protection/>
    </xf>
    <xf numFmtId="4" fontId="0" fillId="0" borderId="50" xfId="0" applyNumberFormat="1" applyFont="1" applyBorder="1" applyAlignment="1">
      <alignment horizontal="right" vertical="top"/>
    </xf>
    <xf numFmtId="4" fontId="0" fillId="0" borderId="18" xfId="0" applyNumberFormat="1" applyFont="1" applyBorder="1" applyAlignment="1">
      <alignment horizontal="right" vertical="top"/>
    </xf>
    <xf numFmtId="4" fontId="23" fillId="29" borderId="10" xfId="56" applyNumberFormat="1" applyFont="1" applyFill="1" applyBorder="1" applyAlignment="1">
      <alignment horizontal="right"/>
      <protection/>
    </xf>
    <xf numFmtId="4" fontId="25" fillId="29" borderId="10" xfId="56" applyNumberFormat="1" applyFont="1" applyFill="1" applyBorder="1" applyAlignment="1">
      <alignment horizontal="right"/>
      <protection/>
    </xf>
    <xf numFmtId="4" fontId="23" fillId="29" borderId="14" xfId="56" applyNumberFormat="1" applyFont="1" applyFill="1" applyBorder="1" applyAlignment="1">
      <alignment horizontal="right"/>
      <protection/>
    </xf>
    <xf numFmtId="4" fontId="23" fillId="29" borderId="10" xfId="57" applyNumberFormat="1" applyFont="1" applyFill="1" applyBorder="1" applyAlignment="1">
      <alignment horizontal="right"/>
      <protection/>
    </xf>
    <xf numFmtId="0" fontId="46" fillId="0" borderId="0" xfId="56" applyFont="1" applyFill="1" applyAlignment="1">
      <alignment vertical="top" wrapText="1"/>
      <protection/>
    </xf>
    <xf numFmtId="4" fontId="23" fillId="29" borderId="19" xfId="56" applyNumberFormat="1" applyFont="1" applyFill="1" applyBorder="1" applyAlignment="1">
      <alignment horizontal="right"/>
      <protection/>
    </xf>
    <xf numFmtId="4" fontId="23" fillId="29" borderId="20" xfId="57" applyNumberFormat="1" applyFont="1" applyFill="1" applyBorder="1" applyAlignment="1">
      <alignment horizontal="right"/>
      <protection/>
    </xf>
    <xf numFmtId="4" fontId="0" fillId="29" borderId="10" xfId="56" applyNumberFormat="1" applyFont="1" applyFill="1" applyBorder="1" applyAlignment="1">
      <alignment horizontal="right"/>
      <protection/>
    </xf>
    <xf numFmtId="4" fontId="23" fillId="29" borderId="15" xfId="56" applyNumberFormat="1" applyFont="1" applyFill="1" applyBorder="1" applyAlignment="1">
      <alignment horizontal="right"/>
      <protection/>
    </xf>
    <xf numFmtId="0" fontId="23" fillId="0" borderId="0" xfId="0" applyFont="1" applyAlignment="1">
      <alignment wrapText="1"/>
    </xf>
    <xf numFmtId="49" fontId="0" fillId="0" borderId="56" xfId="59" applyNumberFormat="1" applyFont="1" applyBorder="1" applyAlignment="1">
      <alignment horizontal="left" vertical="top" wrapText="1"/>
      <protection/>
    </xf>
    <xf numFmtId="49" fontId="0" fillId="0" borderId="57" xfId="59" applyNumberFormat="1" applyFont="1" applyBorder="1" applyAlignment="1">
      <alignment horizontal="left" vertical="top" wrapText="1"/>
      <protection/>
    </xf>
    <xf numFmtId="49" fontId="0" fillId="0" borderId="58" xfId="59" applyNumberFormat="1" applyFont="1" applyBorder="1" applyAlignment="1">
      <alignment horizontal="center"/>
      <protection/>
    </xf>
    <xf numFmtId="49" fontId="0" fillId="0" borderId="56" xfId="59" applyNumberFormat="1" applyFont="1" applyBorder="1" applyAlignment="1">
      <alignment horizontal="center"/>
      <protection/>
    </xf>
    <xf numFmtId="49" fontId="0" fillId="0" borderId="57" xfId="59" applyNumberFormat="1" applyFont="1" applyBorder="1" applyAlignment="1">
      <alignment horizontal="center"/>
      <protection/>
    </xf>
    <xf numFmtId="49" fontId="0" fillId="0" borderId="59" xfId="59" applyNumberFormat="1" applyFont="1" applyBorder="1" applyAlignment="1">
      <alignment horizontal="left" vertical="top" wrapText="1"/>
      <protection/>
    </xf>
    <xf numFmtId="49" fontId="0" fillId="0" borderId="60" xfId="59" applyNumberFormat="1" applyFont="1" applyBorder="1" applyAlignment="1">
      <alignment horizontal="left" vertical="top" wrapText="1"/>
      <protection/>
    </xf>
    <xf numFmtId="49" fontId="0" fillId="0" borderId="61" xfId="59" applyNumberFormat="1" applyFont="1" applyBorder="1" applyAlignment="1">
      <alignment horizontal="left" vertical="top" wrapText="1"/>
      <protection/>
    </xf>
    <xf numFmtId="49" fontId="19" fillId="0" borderId="51" xfId="0" applyNumberFormat="1" applyFont="1" applyBorder="1" applyAlignment="1">
      <alignment horizontal="center" vertical="center" wrapText="1"/>
    </xf>
    <xf numFmtId="49" fontId="19" fillId="0" borderId="6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/>
    </xf>
    <xf numFmtId="49" fontId="18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23" fillId="0" borderId="41" xfId="56" applyFont="1" applyFill="1" applyBorder="1" applyAlignment="1">
      <alignment vertical="top" wrapText="1"/>
      <protection/>
    </xf>
    <xf numFmtId="0" fontId="0" fillId="0" borderId="0" xfId="0" applyFont="1" applyFill="1" applyAlignment="1">
      <alignment wrapText="1"/>
    </xf>
    <xf numFmtId="4" fontId="23" fillId="0" borderId="41" xfId="56" applyNumberFormat="1" applyFont="1" applyFill="1" applyBorder="1" applyAlignment="1">
      <alignment vertical="top" wrapText="1"/>
      <protection/>
    </xf>
    <xf numFmtId="0" fontId="0" fillId="0" borderId="0" xfId="61" applyFont="1" applyBorder="1" applyAlignment="1">
      <alignment horizontal="center" wrapText="1"/>
      <protection/>
    </xf>
    <xf numFmtId="3" fontId="20" fillId="0" borderId="33" xfId="0" applyNumberFormat="1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3" fontId="20" fillId="0" borderId="58" xfId="0" applyNumberFormat="1" applyFont="1" applyBorder="1" applyAlignment="1">
      <alignment horizontal="center" vertical="top" wrapText="1"/>
    </xf>
    <xf numFmtId="3" fontId="20" fillId="0" borderId="57" xfId="0" applyNumberFormat="1" applyFont="1" applyBorder="1" applyAlignment="1">
      <alignment horizontal="center" vertical="top" wrapText="1"/>
    </xf>
    <xf numFmtId="0" fontId="19" fillId="0" borderId="52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top" wrapText="1"/>
    </xf>
    <xf numFmtId="0" fontId="0" fillId="0" borderId="61" xfId="0" applyFont="1" applyBorder="1" applyAlignment="1">
      <alignment horizontal="center" vertical="top" wrapText="1"/>
    </xf>
    <xf numFmtId="3" fontId="0" fillId="0" borderId="63" xfId="0" applyNumberFormat="1" applyFont="1" applyBorder="1" applyAlignment="1">
      <alignment horizontal="center" vertical="top" wrapText="1"/>
    </xf>
    <xf numFmtId="3" fontId="0" fillId="0" borderId="64" xfId="0" applyNumberFormat="1" applyFont="1" applyBorder="1" applyAlignment="1">
      <alignment horizontal="center" vertical="top" wrapText="1"/>
    </xf>
    <xf numFmtId="0" fontId="0" fillId="0" borderId="63" xfId="0" applyFont="1" applyFill="1" applyBorder="1" applyAlignment="1">
      <alignment horizontal="center" vertical="top" wrapText="1"/>
    </xf>
    <xf numFmtId="0" fontId="0" fillId="0" borderId="64" xfId="0" applyFont="1" applyFill="1" applyBorder="1" applyAlignment="1">
      <alignment horizontal="center" vertical="top" wrapText="1"/>
    </xf>
    <xf numFmtId="49" fontId="0" fillId="0" borderId="33" xfId="59" applyNumberFormat="1" applyFont="1" applyBorder="1" applyAlignment="1">
      <alignment vertical="top" wrapText="1"/>
      <protection/>
    </xf>
    <xf numFmtId="49" fontId="0" fillId="0" borderId="33" xfId="59" applyNumberFormat="1" applyFont="1" applyBorder="1" applyAlignment="1">
      <alignment horizontal="center"/>
      <protection/>
    </xf>
    <xf numFmtId="49" fontId="19" fillId="0" borderId="18" xfId="59" applyNumberFormat="1" applyFont="1" applyBorder="1" applyAlignment="1">
      <alignment horizontal="center" vertical="center" wrapText="1"/>
      <protection/>
    </xf>
    <xf numFmtId="49" fontId="0" fillId="0" borderId="34" xfId="59" applyNumberFormat="1" applyFont="1" applyBorder="1" applyAlignment="1">
      <alignment horizontal="center" vertical="top" wrapText="1"/>
      <protection/>
    </xf>
    <xf numFmtId="49" fontId="0" fillId="0" borderId="34" xfId="59" applyNumberFormat="1" applyFont="1" applyBorder="1" applyAlignment="1">
      <alignment vertical="top" wrapText="1"/>
      <protection/>
    </xf>
    <xf numFmtId="49" fontId="0" fillId="0" borderId="58" xfId="59" applyNumberFormat="1" applyFont="1" applyBorder="1" applyAlignment="1">
      <alignment horizontal="left" vertical="top" wrapText="1"/>
      <protection/>
    </xf>
    <xf numFmtId="49" fontId="0" fillId="0" borderId="59" xfId="59" applyNumberFormat="1" applyFont="1" applyBorder="1" applyAlignment="1">
      <alignment horizontal="center" vertical="top" wrapText="1"/>
      <protection/>
    </xf>
    <xf numFmtId="49" fontId="0" fillId="0" borderId="60" xfId="59" applyNumberFormat="1" applyFont="1" applyBorder="1" applyAlignment="1">
      <alignment horizontal="center" vertical="top" wrapText="1"/>
      <protection/>
    </xf>
    <xf numFmtId="49" fontId="0" fillId="0" borderId="61" xfId="59" applyNumberFormat="1" applyFont="1" applyBorder="1" applyAlignment="1">
      <alignment horizontal="center" vertical="top" wrapText="1"/>
      <protection/>
    </xf>
    <xf numFmtId="49" fontId="0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Continuous"/>
    </xf>
    <xf numFmtId="49" fontId="0" fillId="0" borderId="0" xfId="0" applyNumberFormat="1" applyFont="1" applyFill="1" applyAlignment="1">
      <alignment/>
    </xf>
    <xf numFmtId="49" fontId="19" fillId="0" borderId="27" xfId="0" applyNumberFormat="1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49" fontId="19" fillId="0" borderId="31" xfId="0" applyNumberFormat="1" applyFont="1" applyFill="1" applyBorder="1" applyAlignment="1">
      <alignment horizontal="center" vertical="top" wrapText="1"/>
    </xf>
    <xf numFmtId="49" fontId="19" fillId="0" borderId="35" xfId="0" applyNumberFormat="1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vertical="top" wrapText="1"/>
    </xf>
    <xf numFmtId="4" fontId="20" fillId="0" borderId="40" xfId="0" applyNumberFormat="1" applyFont="1" applyFill="1" applyBorder="1" applyAlignment="1">
      <alignment horizontal="right" vertical="top"/>
    </xf>
    <xf numFmtId="49" fontId="20" fillId="0" borderId="38" xfId="0" applyNumberFormat="1" applyFont="1" applyFill="1" applyBorder="1" applyAlignment="1">
      <alignment vertical="top" wrapText="1"/>
    </xf>
    <xf numFmtId="0" fontId="20" fillId="0" borderId="38" xfId="0" applyFont="1" applyFill="1" applyBorder="1" applyAlignment="1">
      <alignment vertical="top" wrapText="1"/>
    </xf>
    <xf numFmtId="4" fontId="34" fillId="0" borderId="38" xfId="0" applyNumberFormat="1" applyFont="1" applyFill="1" applyBorder="1" applyAlignment="1">
      <alignment horizontal="right" vertical="top"/>
    </xf>
    <xf numFmtId="49" fontId="20" fillId="0" borderId="39" xfId="0" applyNumberFormat="1" applyFont="1" applyFill="1" applyBorder="1" applyAlignment="1">
      <alignment vertical="top" wrapText="1"/>
    </xf>
    <xf numFmtId="0" fontId="20" fillId="0" borderId="39" xfId="0" applyFont="1" applyFill="1" applyBorder="1" applyAlignment="1">
      <alignment vertical="top" wrapText="1"/>
    </xf>
    <xf numFmtId="4" fontId="20" fillId="0" borderId="39" xfId="0" applyNumberFormat="1" applyFont="1" applyFill="1" applyBorder="1" applyAlignment="1">
      <alignment horizontal="right" vertical="top"/>
    </xf>
    <xf numFmtId="49" fontId="0" fillId="0" borderId="39" xfId="0" applyNumberFormat="1" applyFont="1" applyFill="1" applyBorder="1" applyAlignment="1">
      <alignment vertical="top" wrapText="1"/>
    </xf>
    <xf numFmtId="0" fontId="0" fillId="0" borderId="39" xfId="0" applyNumberFormat="1" applyFont="1" applyFill="1" applyBorder="1" applyAlignment="1">
      <alignment vertical="top" wrapText="1"/>
    </xf>
    <xf numFmtId="4" fontId="0" fillId="0" borderId="39" xfId="0" applyNumberFormat="1" applyFont="1" applyFill="1" applyBorder="1" applyAlignment="1">
      <alignment horizontal="right" vertical="top"/>
    </xf>
    <xf numFmtId="0" fontId="0" fillId="0" borderId="39" xfId="0" applyFont="1" applyFill="1" applyBorder="1" applyAlignment="1">
      <alignment vertical="top" wrapText="1"/>
    </xf>
    <xf numFmtId="4" fontId="21" fillId="0" borderId="39" xfId="0" applyNumberFormat="1" applyFont="1" applyFill="1" applyBorder="1" applyAlignment="1">
      <alignment horizontal="right" vertical="top"/>
    </xf>
    <xf numFmtId="4" fontId="34" fillId="0" borderId="39" xfId="0" applyNumberFormat="1" applyFont="1" applyFill="1" applyBorder="1" applyAlignment="1">
      <alignment horizontal="right" vertical="top"/>
    </xf>
    <xf numFmtId="0" fontId="35" fillId="0" borderId="18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35" fillId="0" borderId="18" xfId="0" applyFont="1" applyFill="1" applyBorder="1" applyAlignment="1">
      <alignment wrapText="1"/>
    </xf>
    <xf numFmtId="49" fontId="20" fillId="0" borderId="34" xfId="0" applyNumberFormat="1" applyFont="1" applyFill="1" applyBorder="1" applyAlignment="1">
      <alignment vertical="top" wrapText="1"/>
    </xf>
    <xf numFmtId="49" fontId="20" fillId="0" borderId="13" xfId="0" applyNumberFormat="1" applyFont="1" applyFill="1" applyBorder="1" applyAlignment="1">
      <alignment vertical="top" wrapText="1"/>
    </xf>
    <xf numFmtId="49" fontId="20" fillId="0" borderId="18" xfId="0" applyNumberFormat="1" applyFont="1" applyFill="1" applyBorder="1" applyAlignment="1">
      <alignment vertical="top" wrapText="1"/>
    </xf>
    <xf numFmtId="0" fontId="35" fillId="0" borderId="0" xfId="0" applyFont="1" applyFill="1" applyAlignment="1">
      <alignment wrapText="1"/>
    </xf>
    <xf numFmtId="49" fontId="20" fillId="0" borderId="32" xfId="0" applyNumberFormat="1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/>
    </xf>
    <xf numFmtId="0" fontId="38" fillId="0" borderId="18" xfId="0" applyFont="1" applyFill="1" applyBorder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20191213 154-6-РД бюджет на 2020 год (приложения)" xfId="55"/>
    <cellStyle name="Обычный 3" xfId="56"/>
    <cellStyle name="Обычный 3_уточнение март2019 (приложения)" xfId="57"/>
    <cellStyle name="Обычный 4" xfId="58"/>
    <cellStyle name="Обычный_198-4-РД от15122010 о бюджете 2011 прил (опубл в РайВестн №101 от17122010)_273-4-РД от16112011 о бюджете на 2012г прил (опубл №103 от23122011)" xfId="59"/>
    <cellStyle name="Обычный_198-4-РД от15122010 о бюджете 2011 прил (опубл в РайВестн №101 от17122010)_273-4-РД от16112011 о бюджете на 2012г прил (опубл №103 от23122011) 2" xfId="60"/>
    <cellStyle name="Обычный_273-4-РД от16112011 о бюджете на 2012г прил (опубл №103 от23122011)" xfId="61"/>
    <cellStyle name="Обычный_прил5 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ernet.garant.ru/#/document/70353464/entry/2" TargetMode="External" /><Relationship Id="rId2" Type="http://schemas.openxmlformats.org/officeDocument/2006/relationships/hyperlink" Target="http://internet.garant.ru/#/document/70353464/entry/2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C81"/>
  <sheetViews>
    <sheetView showGridLines="0" tabSelected="1" zoomScaleSheetLayoutView="10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21.140625" style="0" customWidth="1"/>
    <col min="3" max="3" width="58.8515625" style="0" customWidth="1"/>
  </cols>
  <sheetData>
    <row r="1" spans="2:3" ht="12.75">
      <c r="B1" s="11"/>
      <c r="C1" s="11" t="s">
        <v>517</v>
      </c>
    </row>
    <row r="2" spans="2:3" ht="12.75">
      <c r="B2" s="11"/>
      <c r="C2" s="11" t="s">
        <v>433</v>
      </c>
    </row>
    <row r="3" spans="2:3" ht="12.75">
      <c r="B3" s="11"/>
      <c r="C3" s="174" t="s">
        <v>400</v>
      </c>
    </row>
    <row r="4" spans="1:3" ht="12.75">
      <c r="A4" s="380" t="s">
        <v>518</v>
      </c>
      <c r="B4" s="380"/>
      <c r="C4" s="380"/>
    </row>
    <row r="5" spans="1:3" ht="12.75">
      <c r="A5" s="384"/>
      <c r="B5" s="142"/>
      <c r="C5" s="11" t="s">
        <v>519</v>
      </c>
    </row>
    <row r="6" spans="1:3" ht="22.5">
      <c r="A6" s="385" t="s">
        <v>780</v>
      </c>
      <c r="B6" s="385"/>
      <c r="C6" s="458" t="s">
        <v>520</v>
      </c>
    </row>
    <row r="7" spans="1:3" ht="45">
      <c r="A7" s="386" t="s">
        <v>521</v>
      </c>
      <c r="B7" s="387" t="s">
        <v>522</v>
      </c>
      <c r="C7" s="459"/>
    </row>
    <row r="8" spans="1:3" ht="12.75">
      <c r="A8" s="387" t="s">
        <v>454</v>
      </c>
      <c r="B8" s="387" t="s">
        <v>467</v>
      </c>
      <c r="C8" s="387" t="s">
        <v>455</v>
      </c>
    </row>
    <row r="9" spans="1:3" ht="12.75">
      <c r="A9" s="388" t="s">
        <v>257</v>
      </c>
      <c r="B9" s="388"/>
      <c r="C9" s="389" t="s">
        <v>727</v>
      </c>
    </row>
    <row r="10" spans="1:3" ht="25.5">
      <c r="A10" s="12" t="s">
        <v>257</v>
      </c>
      <c r="B10" s="12" t="s">
        <v>523</v>
      </c>
      <c r="C10" s="158" t="s">
        <v>524</v>
      </c>
    </row>
    <row r="11" spans="1:3" ht="63.75">
      <c r="A11" s="12" t="s">
        <v>257</v>
      </c>
      <c r="B11" s="12" t="s">
        <v>301</v>
      </c>
      <c r="C11" s="158" t="s">
        <v>525</v>
      </c>
    </row>
    <row r="12" spans="1:3" ht="63.75">
      <c r="A12" s="12" t="s">
        <v>257</v>
      </c>
      <c r="B12" s="12" t="s">
        <v>526</v>
      </c>
      <c r="C12" s="158" t="s">
        <v>483</v>
      </c>
    </row>
    <row r="13" spans="1:3" ht="63.75">
      <c r="A13" s="12" t="s">
        <v>257</v>
      </c>
      <c r="B13" s="12" t="s">
        <v>484</v>
      </c>
      <c r="C13" s="158" t="s">
        <v>485</v>
      </c>
    </row>
    <row r="14" spans="1:3" ht="25.5">
      <c r="A14" s="12" t="s">
        <v>257</v>
      </c>
      <c r="B14" s="12" t="s">
        <v>806</v>
      </c>
      <c r="C14" s="158" t="s">
        <v>848</v>
      </c>
    </row>
    <row r="15" spans="1:3" ht="38.25">
      <c r="A15" s="12" t="s">
        <v>257</v>
      </c>
      <c r="B15" s="12" t="s">
        <v>486</v>
      </c>
      <c r="C15" s="158" t="s">
        <v>258</v>
      </c>
    </row>
    <row r="16" spans="1:3" ht="63.75">
      <c r="A16" s="12" t="s">
        <v>257</v>
      </c>
      <c r="B16" s="12" t="s">
        <v>904</v>
      </c>
      <c r="C16" s="158" t="s">
        <v>259</v>
      </c>
    </row>
    <row r="17" spans="1:3" ht="38.25">
      <c r="A17" s="12" t="s">
        <v>257</v>
      </c>
      <c r="B17" s="12" t="s">
        <v>260</v>
      </c>
      <c r="C17" s="158" t="s">
        <v>261</v>
      </c>
    </row>
    <row r="18" spans="1:3" ht="25.5">
      <c r="A18" s="12" t="s">
        <v>257</v>
      </c>
      <c r="B18" s="12" t="s">
        <v>353</v>
      </c>
      <c r="C18" s="158" t="s">
        <v>262</v>
      </c>
    </row>
    <row r="19" spans="1:3" ht="25.5">
      <c r="A19" s="12" t="s">
        <v>257</v>
      </c>
      <c r="B19" s="12" t="s">
        <v>263</v>
      </c>
      <c r="C19" s="158" t="s">
        <v>264</v>
      </c>
    </row>
    <row r="20" spans="1:3" ht="66.75" customHeight="1">
      <c r="A20" s="12" t="s">
        <v>257</v>
      </c>
      <c r="B20" s="12" t="s">
        <v>89</v>
      </c>
      <c r="C20" s="158" t="s">
        <v>265</v>
      </c>
    </row>
    <row r="21" spans="1:3" ht="67.5" customHeight="1">
      <c r="A21" s="12" t="s">
        <v>257</v>
      </c>
      <c r="B21" s="12" t="s">
        <v>266</v>
      </c>
      <c r="C21" s="158" t="s">
        <v>267</v>
      </c>
    </row>
    <row r="22" spans="1:3" ht="63.75">
      <c r="A22" s="12" t="s">
        <v>257</v>
      </c>
      <c r="B22" s="12" t="s">
        <v>268</v>
      </c>
      <c r="C22" s="158" t="s">
        <v>269</v>
      </c>
    </row>
    <row r="23" spans="1:3" ht="63.75">
      <c r="A23" s="12" t="s">
        <v>257</v>
      </c>
      <c r="B23" s="12" t="s">
        <v>270</v>
      </c>
      <c r="C23" s="158" t="s">
        <v>271</v>
      </c>
    </row>
    <row r="24" spans="1:3" ht="38.25">
      <c r="A24" s="12" t="s">
        <v>257</v>
      </c>
      <c r="B24" s="12" t="s">
        <v>360</v>
      </c>
      <c r="C24" s="158" t="s">
        <v>542</v>
      </c>
    </row>
    <row r="25" spans="1:3" ht="38.25">
      <c r="A25" s="12" t="s">
        <v>257</v>
      </c>
      <c r="B25" s="390" t="s">
        <v>272</v>
      </c>
      <c r="C25" s="391" t="s">
        <v>273</v>
      </c>
    </row>
    <row r="26" spans="1:3" ht="63.75">
      <c r="A26" s="12" t="s">
        <v>257</v>
      </c>
      <c r="B26" s="273" t="s">
        <v>274</v>
      </c>
      <c r="C26" s="269" t="s">
        <v>14</v>
      </c>
    </row>
    <row r="27" spans="1:3" ht="63.75">
      <c r="A27" s="12" t="s">
        <v>257</v>
      </c>
      <c r="B27" s="273" t="s">
        <v>548</v>
      </c>
      <c r="C27" s="269" t="s">
        <v>549</v>
      </c>
    </row>
    <row r="28" spans="1:3" ht="25.5">
      <c r="A28" s="12" t="s">
        <v>257</v>
      </c>
      <c r="B28" s="382" t="s">
        <v>15</v>
      </c>
      <c r="C28" s="156" t="s">
        <v>16</v>
      </c>
    </row>
    <row r="29" spans="1:3" ht="12.75">
      <c r="A29" s="12" t="s">
        <v>257</v>
      </c>
      <c r="B29" s="12" t="s">
        <v>821</v>
      </c>
      <c r="C29" s="158" t="s">
        <v>17</v>
      </c>
    </row>
    <row r="30" spans="1:3" ht="25.5">
      <c r="A30" s="12" t="s">
        <v>257</v>
      </c>
      <c r="B30" s="12" t="s">
        <v>822</v>
      </c>
      <c r="C30" s="392" t="s">
        <v>560</v>
      </c>
    </row>
    <row r="31" spans="1:3" ht="12.75">
      <c r="A31" s="12" t="s">
        <v>257</v>
      </c>
      <c r="B31" s="12" t="s">
        <v>82</v>
      </c>
      <c r="C31" s="269" t="s">
        <v>18</v>
      </c>
    </row>
    <row r="32" spans="1:3" ht="36">
      <c r="A32" s="12" t="s">
        <v>257</v>
      </c>
      <c r="B32" s="12" t="s">
        <v>19</v>
      </c>
      <c r="C32" s="393" t="s">
        <v>20</v>
      </c>
    </row>
    <row r="33" spans="1:3" ht="24">
      <c r="A33" s="12" t="s">
        <v>257</v>
      </c>
      <c r="B33" s="12" t="s">
        <v>21</v>
      </c>
      <c r="C33" s="393" t="s">
        <v>22</v>
      </c>
    </row>
    <row r="34" spans="1:3" ht="25.5">
      <c r="A34" s="394" t="s">
        <v>728</v>
      </c>
      <c r="B34" s="394"/>
      <c r="C34" s="389" t="s">
        <v>23</v>
      </c>
    </row>
    <row r="35" spans="1:3" ht="25.5">
      <c r="A35" s="12" t="s">
        <v>728</v>
      </c>
      <c r="B35" s="12" t="s">
        <v>24</v>
      </c>
      <c r="C35" s="158" t="s">
        <v>25</v>
      </c>
    </row>
    <row r="36" spans="1:3" ht="38.25">
      <c r="A36" s="12" t="s">
        <v>728</v>
      </c>
      <c r="B36" s="12" t="s">
        <v>900</v>
      </c>
      <c r="C36" s="158" t="s">
        <v>901</v>
      </c>
    </row>
    <row r="37" spans="1:3" ht="25.5">
      <c r="A37" s="12" t="s">
        <v>728</v>
      </c>
      <c r="B37" s="12" t="s">
        <v>263</v>
      </c>
      <c r="C37" s="158" t="s">
        <v>264</v>
      </c>
    </row>
    <row r="38" spans="1:3" ht="25.5">
      <c r="A38" s="12" t="s">
        <v>26</v>
      </c>
      <c r="B38" s="12" t="s">
        <v>15</v>
      </c>
      <c r="C38" s="158" t="s">
        <v>16</v>
      </c>
    </row>
    <row r="39" spans="1:3" ht="12.75">
      <c r="A39" s="12" t="s">
        <v>728</v>
      </c>
      <c r="B39" s="12" t="s">
        <v>821</v>
      </c>
      <c r="C39" s="158" t="s">
        <v>17</v>
      </c>
    </row>
    <row r="40" spans="1:3" ht="25.5">
      <c r="A40" s="12" t="s">
        <v>728</v>
      </c>
      <c r="B40" s="12" t="s">
        <v>822</v>
      </c>
      <c r="C40" s="392" t="s">
        <v>560</v>
      </c>
    </row>
    <row r="41" spans="1:3" ht="12.75">
      <c r="A41" s="12" t="s">
        <v>728</v>
      </c>
      <c r="B41" s="12" t="s">
        <v>82</v>
      </c>
      <c r="C41" s="269" t="s">
        <v>18</v>
      </c>
    </row>
    <row r="42" spans="1:3" ht="61.5" customHeight="1">
      <c r="A42" s="12" t="s">
        <v>728</v>
      </c>
      <c r="B42" s="12" t="s">
        <v>27</v>
      </c>
      <c r="C42" s="393" t="s">
        <v>28</v>
      </c>
    </row>
    <row r="43" spans="1:3" ht="36">
      <c r="A43" s="12" t="s">
        <v>728</v>
      </c>
      <c r="B43" s="12" t="s">
        <v>19</v>
      </c>
      <c r="C43" s="393" t="s">
        <v>20</v>
      </c>
    </row>
    <row r="44" spans="1:3" ht="24">
      <c r="A44" s="12" t="s">
        <v>728</v>
      </c>
      <c r="B44" s="12" t="s">
        <v>21</v>
      </c>
      <c r="C44" s="393" t="s">
        <v>22</v>
      </c>
    </row>
    <row r="45" spans="1:3" ht="12.75">
      <c r="A45" s="12" t="s">
        <v>223</v>
      </c>
      <c r="B45" s="12"/>
      <c r="C45" s="395" t="s">
        <v>224</v>
      </c>
    </row>
    <row r="46" spans="1:3" ht="51">
      <c r="A46" s="396" t="s">
        <v>29</v>
      </c>
      <c r="B46" s="12"/>
      <c r="C46" s="397" t="s">
        <v>30</v>
      </c>
    </row>
    <row r="47" spans="1:3" ht="63.75">
      <c r="A47" s="12" t="s">
        <v>29</v>
      </c>
      <c r="B47" s="12" t="s">
        <v>31</v>
      </c>
      <c r="C47" s="158" t="s">
        <v>32</v>
      </c>
    </row>
    <row r="48" spans="1:3" ht="38.25">
      <c r="A48" s="12" t="s">
        <v>29</v>
      </c>
      <c r="B48" s="12" t="s">
        <v>33</v>
      </c>
      <c r="C48" s="158" t="s">
        <v>34</v>
      </c>
    </row>
    <row r="49" spans="1:3" ht="38.25">
      <c r="A49" s="12" t="s">
        <v>29</v>
      </c>
      <c r="B49" s="12" t="s">
        <v>35</v>
      </c>
      <c r="C49" s="158" t="s">
        <v>36</v>
      </c>
    </row>
    <row r="50" spans="1:3" ht="63.75">
      <c r="A50" s="12" t="s">
        <v>29</v>
      </c>
      <c r="B50" s="12" t="s">
        <v>37</v>
      </c>
      <c r="C50" s="398" t="s">
        <v>38</v>
      </c>
    </row>
    <row r="51" spans="1:3" ht="63.75">
      <c r="A51" s="12" t="s">
        <v>29</v>
      </c>
      <c r="B51" s="12" t="s">
        <v>39</v>
      </c>
      <c r="C51" s="398" t="s">
        <v>40</v>
      </c>
    </row>
    <row r="52" spans="1:3" ht="63.75">
      <c r="A52" s="12" t="s">
        <v>29</v>
      </c>
      <c r="B52" s="12" t="s">
        <v>41</v>
      </c>
      <c r="C52" s="158" t="s">
        <v>42</v>
      </c>
    </row>
    <row r="53" spans="1:3" ht="25.5">
      <c r="A53" s="12" t="s">
        <v>29</v>
      </c>
      <c r="B53" s="12" t="s">
        <v>43</v>
      </c>
      <c r="C53" s="158" t="s">
        <v>44</v>
      </c>
    </row>
    <row r="54" spans="1:3" ht="38.25">
      <c r="A54" s="12" t="s">
        <v>29</v>
      </c>
      <c r="B54" s="12" t="s">
        <v>45</v>
      </c>
      <c r="C54" s="158" t="s">
        <v>46</v>
      </c>
    </row>
    <row r="55" spans="1:3" ht="25.5">
      <c r="A55" s="12" t="s">
        <v>29</v>
      </c>
      <c r="B55" s="12" t="s">
        <v>353</v>
      </c>
      <c r="C55" s="158" t="s">
        <v>262</v>
      </c>
    </row>
    <row r="56" spans="1:3" ht="25.5">
      <c r="A56" s="12" t="s">
        <v>29</v>
      </c>
      <c r="B56" s="12" t="s">
        <v>263</v>
      </c>
      <c r="C56" s="158" t="s">
        <v>264</v>
      </c>
    </row>
    <row r="57" spans="1:3" ht="25.5">
      <c r="A57" s="12" t="s">
        <v>29</v>
      </c>
      <c r="B57" s="12" t="s">
        <v>47</v>
      </c>
      <c r="C57" s="158" t="s">
        <v>48</v>
      </c>
    </row>
    <row r="58" spans="1:3" ht="38.25">
      <c r="A58" s="12" t="s">
        <v>29</v>
      </c>
      <c r="B58" s="12" t="s">
        <v>49</v>
      </c>
      <c r="C58" s="158" t="s">
        <v>50</v>
      </c>
    </row>
    <row r="59" spans="1:3" ht="38.25">
      <c r="A59" s="12" t="s">
        <v>29</v>
      </c>
      <c r="B59" s="12" t="s">
        <v>51</v>
      </c>
      <c r="C59" s="399" t="s">
        <v>52</v>
      </c>
    </row>
    <row r="60" spans="1:3" ht="38.25">
      <c r="A60" s="12" t="s">
        <v>29</v>
      </c>
      <c r="B60" s="12" t="s">
        <v>53</v>
      </c>
      <c r="C60" s="158" t="s">
        <v>54</v>
      </c>
    </row>
    <row r="61" spans="1:3" ht="25.5">
      <c r="A61" s="12" t="s">
        <v>29</v>
      </c>
      <c r="B61" s="12" t="s">
        <v>55</v>
      </c>
      <c r="C61" s="158" t="s">
        <v>56</v>
      </c>
    </row>
    <row r="62" spans="1:3" ht="38.25">
      <c r="A62" s="12" t="s">
        <v>29</v>
      </c>
      <c r="B62" s="12" t="s">
        <v>57</v>
      </c>
      <c r="C62" s="158" t="s">
        <v>58</v>
      </c>
    </row>
    <row r="63" spans="1:3" ht="63.75">
      <c r="A63" s="12" t="s">
        <v>29</v>
      </c>
      <c r="B63" s="12" t="s">
        <v>59</v>
      </c>
      <c r="C63" s="398" t="s">
        <v>60</v>
      </c>
    </row>
    <row r="64" spans="1:3" ht="38.25">
      <c r="A64" s="12" t="s">
        <v>29</v>
      </c>
      <c r="B64" s="390" t="s">
        <v>61</v>
      </c>
      <c r="C64" s="391" t="s">
        <v>62</v>
      </c>
    </row>
    <row r="65" spans="1:3" ht="39">
      <c r="A65" s="12" t="s">
        <v>29</v>
      </c>
      <c r="B65" s="383" t="s">
        <v>63</v>
      </c>
      <c r="C65" s="269" t="s">
        <v>64</v>
      </c>
    </row>
    <row r="66" spans="1:3" ht="38.25">
      <c r="A66" s="12" t="s">
        <v>29</v>
      </c>
      <c r="B66" s="353" t="s">
        <v>65</v>
      </c>
      <c r="C66" s="269" t="s">
        <v>66</v>
      </c>
    </row>
    <row r="67" spans="1:3" ht="53.25" customHeight="1">
      <c r="A67" s="12" t="s">
        <v>29</v>
      </c>
      <c r="B67" s="273" t="s">
        <v>67</v>
      </c>
      <c r="C67" s="269" t="s">
        <v>68</v>
      </c>
    </row>
    <row r="68" spans="1:3" ht="70.5" customHeight="1">
      <c r="A68" s="12" t="s">
        <v>29</v>
      </c>
      <c r="B68" s="273" t="s">
        <v>69</v>
      </c>
      <c r="C68" s="400" t="s">
        <v>70</v>
      </c>
    </row>
    <row r="69" spans="1:3" ht="52.5" customHeight="1">
      <c r="A69" s="12" t="s">
        <v>29</v>
      </c>
      <c r="B69" s="353" t="s">
        <v>71</v>
      </c>
      <c r="C69" s="400" t="s">
        <v>72</v>
      </c>
    </row>
    <row r="70" spans="1:3" ht="95.25" customHeight="1">
      <c r="A70" s="12" t="s">
        <v>29</v>
      </c>
      <c r="B70" s="273" t="s">
        <v>73</v>
      </c>
      <c r="C70" s="269" t="s">
        <v>375</v>
      </c>
    </row>
    <row r="71" spans="1:3" ht="74.25" customHeight="1">
      <c r="A71" s="12" t="s">
        <v>29</v>
      </c>
      <c r="B71" s="273" t="s">
        <v>376</v>
      </c>
      <c r="C71" s="401" t="s">
        <v>377</v>
      </c>
    </row>
    <row r="72" spans="1:3" ht="51">
      <c r="A72" s="12" t="s">
        <v>29</v>
      </c>
      <c r="B72" s="273" t="s">
        <v>378</v>
      </c>
      <c r="C72" s="269" t="s">
        <v>379</v>
      </c>
    </row>
    <row r="73" spans="1:3" ht="63.75">
      <c r="A73" s="12" t="s">
        <v>29</v>
      </c>
      <c r="B73" s="273" t="s">
        <v>918</v>
      </c>
      <c r="C73" s="402" t="s">
        <v>380</v>
      </c>
    </row>
    <row r="74" spans="1:3" ht="63.75">
      <c r="A74" s="12" t="s">
        <v>29</v>
      </c>
      <c r="B74" s="403" t="s">
        <v>923</v>
      </c>
      <c r="C74" s="269" t="s">
        <v>381</v>
      </c>
    </row>
    <row r="75" spans="1:3" ht="51">
      <c r="A75" s="12" t="s">
        <v>29</v>
      </c>
      <c r="B75" s="382" t="s">
        <v>382</v>
      </c>
      <c r="C75" s="156" t="s">
        <v>383</v>
      </c>
    </row>
    <row r="76" spans="1:3" ht="25.5">
      <c r="A76" s="12" t="s">
        <v>29</v>
      </c>
      <c r="B76" s="360" t="s">
        <v>401</v>
      </c>
      <c r="C76" s="269" t="s">
        <v>402</v>
      </c>
    </row>
    <row r="77" spans="1:3" ht="25.5">
      <c r="A77" s="12" t="s">
        <v>29</v>
      </c>
      <c r="B77" s="360" t="s">
        <v>342</v>
      </c>
      <c r="C77" s="156" t="s">
        <v>802</v>
      </c>
    </row>
    <row r="78" spans="1:3" ht="13.5" thickBot="1">
      <c r="A78" s="12" t="s">
        <v>29</v>
      </c>
      <c r="B78" s="12" t="s">
        <v>384</v>
      </c>
      <c r="C78" s="266" t="s">
        <v>385</v>
      </c>
    </row>
    <row r="79" spans="1:3" ht="15" thickBot="1">
      <c r="A79" s="12" t="s">
        <v>29</v>
      </c>
      <c r="B79" s="404" t="s">
        <v>821</v>
      </c>
      <c r="C79" s="405" t="s">
        <v>386</v>
      </c>
    </row>
    <row r="80" spans="1:3" ht="38.25">
      <c r="A80" s="406" t="s">
        <v>387</v>
      </c>
      <c r="B80" s="380"/>
      <c r="C80" s="380"/>
    </row>
    <row r="81" spans="1:3" ht="36.75">
      <c r="A81" s="152" t="s">
        <v>388</v>
      </c>
      <c r="B81" s="380"/>
      <c r="C81" s="380"/>
    </row>
  </sheetData>
  <sheetProtection/>
  <mergeCells count="1">
    <mergeCell ref="C6:C7"/>
  </mergeCells>
  <hyperlinks>
    <hyperlink ref="C68" r:id="rId1" display="/document/70353464/entry/2"/>
    <hyperlink ref="C69" r:id="rId2" display="/document/70353464/entry/2"/>
  </hyperlinks>
  <printOptions/>
  <pageMargins left="0.984251968503937" right="0.3937007874015748" top="0.5905511811023623" bottom="0.3937007874015748" header="0.5118110236220472" footer="0.2755905511811024"/>
  <pageSetup fitToHeight="0" fitToWidth="1"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J2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2.140625" style="3" customWidth="1"/>
    <col min="2" max="2" width="50.8515625" style="3" customWidth="1"/>
    <col min="3" max="3" width="12.57421875" style="3" customWidth="1"/>
    <col min="4" max="4" width="13.28125" style="3" customWidth="1"/>
    <col min="5" max="16384" width="9.140625" style="3" customWidth="1"/>
  </cols>
  <sheetData>
    <row r="1" spans="2:4" ht="12.75">
      <c r="B1" s="62"/>
      <c r="D1" s="62" t="s">
        <v>852</v>
      </c>
    </row>
    <row r="2" spans="2:4" ht="12.75">
      <c r="B2" s="62"/>
      <c r="D2" s="11" t="s">
        <v>433</v>
      </c>
    </row>
    <row r="3" spans="2:4" ht="12.75">
      <c r="B3" s="10"/>
      <c r="D3" s="174" t="s">
        <v>338</v>
      </c>
    </row>
    <row r="4" spans="1:3" ht="12.75">
      <c r="A4" s="466" t="s">
        <v>339</v>
      </c>
      <c r="B4" s="466"/>
      <c r="C4" s="466"/>
    </row>
    <row r="5" spans="1:4" ht="12.75">
      <c r="A5" s="4"/>
      <c r="C5" s="5"/>
      <c r="D5" s="5" t="s">
        <v>282</v>
      </c>
    </row>
    <row r="6" spans="1:4" ht="33.75">
      <c r="A6" s="6" t="s">
        <v>780</v>
      </c>
      <c r="B6" s="6" t="s">
        <v>174</v>
      </c>
      <c r="C6" s="6" t="s">
        <v>340</v>
      </c>
      <c r="D6" s="6" t="s">
        <v>341</v>
      </c>
    </row>
    <row r="7" spans="1:10" ht="12.75">
      <c r="A7" s="6">
        <v>1</v>
      </c>
      <c r="B7" s="6">
        <v>2</v>
      </c>
      <c r="C7" s="6">
        <v>3</v>
      </c>
      <c r="D7" s="6">
        <v>4</v>
      </c>
      <c r="J7" s="310"/>
    </row>
    <row r="8" spans="1:5" ht="25.5">
      <c r="A8" s="7" t="s">
        <v>230</v>
      </c>
      <c r="B8" s="8" t="s">
        <v>773</v>
      </c>
      <c r="C8" s="175">
        <f>C9+C12</f>
        <v>0</v>
      </c>
      <c r="D8" s="175">
        <f>D9+D12</f>
        <v>0</v>
      </c>
      <c r="E8" s="38"/>
    </row>
    <row r="9" spans="1:5" ht="25.5" hidden="1">
      <c r="A9" s="7" t="s">
        <v>231</v>
      </c>
      <c r="B9" s="2" t="s">
        <v>232</v>
      </c>
      <c r="C9" s="176">
        <f>C10</f>
        <v>0</v>
      </c>
      <c r="D9" s="176">
        <f>D10</f>
        <v>0</v>
      </c>
      <c r="E9" s="38"/>
    </row>
    <row r="10" spans="1:5" ht="25.5" hidden="1">
      <c r="A10" s="7" t="s">
        <v>233</v>
      </c>
      <c r="B10" s="2" t="s">
        <v>234</v>
      </c>
      <c r="C10" s="176">
        <f>C11</f>
        <v>0</v>
      </c>
      <c r="D10" s="176">
        <f>D11</f>
        <v>0</v>
      </c>
      <c r="E10" s="38"/>
    </row>
    <row r="11" spans="1:5" ht="38.25" hidden="1">
      <c r="A11" s="7" t="s">
        <v>774</v>
      </c>
      <c r="B11" s="2" t="s">
        <v>898</v>
      </c>
      <c r="C11" s="177"/>
      <c r="D11" s="177"/>
      <c r="E11" s="38"/>
    </row>
    <row r="12" spans="1:5" ht="25.5">
      <c r="A12" s="7" t="s">
        <v>776</v>
      </c>
      <c r="B12" s="2" t="s">
        <v>775</v>
      </c>
      <c r="C12" s="176">
        <f>C13+C15</f>
        <v>0</v>
      </c>
      <c r="D12" s="176">
        <f>D13+D15</f>
        <v>0</v>
      </c>
      <c r="E12" s="38"/>
    </row>
    <row r="13" spans="1:5" ht="38.25">
      <c r="A13" s="39" t="s">
        <v>531</v>
      </c>
      <c r="B13" s="40" t="s">
        <v>553</v>
      </c>
      <c r="C13" s="176">
        <f>C14</f>
        <v>19353000</v>
      </c>
      <c r="D13" s="176">
        <f>D14</f>
        <v>20601000</v>
      </c>
      <c r="E13" s="38"/>
    </row>
    <row r="14" spans="1:5" ht="38.25">
      <c r="A14" s="39" t="s">
        <v>532</v>
      </c>
      <c r="B14" s="40" t="s">
        <v>554</v>
      </c>
      <c r="C14" s="177">
        <v>19353000</v>
      </c>
      <c r="D14" s="309">
        <v>20601000</v>
      </c>
      <c r="E14" s="38"/>
    </row>
    <row r="15" spans="1:5" ht="38.25">
      <c r="A15" s="7" t="s">
        <v>533</v>
      </c>
      <c r="B15" s="2" t="s">
        <v>771</v>
      </c>
      <c r="C15" s="176">
        <f>C16</f>
        <v>-19353000</v>
      </c>
      <c r="D15" s="176">
        <f>D16</f>
        <v>-20601000</v>
      </c>
      <c r="E15" s="38"/>
    </row>
    <row r="16" spans="1:5" ht="38.25">
      <c r="A16" s="7" t="s">
        <v>534</v>
      </c>
      <c r="B16" s="2" t="s">
        <v>772</v>
      </c>
      <c r="C16" s="178">
        <v>-19353000</v>
      </c>
      <c r="D16" s="178">
        <v>-20601000</v>
      </c>
      <c r="E16" s="38"/>
    </row>
    <row r="17" spans="1:5" ht="25.5">
      <c r="A17" s="7" t="s">
        <v>626</v>
      </c>
      <c r="B17" s="9" t="s">
        <v>279</v>
      </c>
      <c r="C17" s="179">
        <f>C18+C22</f>
        <v>0</v>
      </c>
      <c r="D17" s="179">
        <f>D18+D22</f>
        <v>0</v>
      </c>
      <c r="E17" s="38"/>
    </row>
    <row r="18" spans="1:5" ht="12.75">
      <c r="A18" s="7" t="s">
        <v>627</v>
      </c>
      <c r="B18" s="9" t="s">
        <v>628</v>
      </c>
      <c r="C18" s="179">
        <f aca="true" t="shared" si="0" ref="C18:D20">C19</f>
        <v>-339460733</v>
      </c>
      <c r="D18" s="179">
        <f t="shared" si="0"/>
        <v>-341637062</v>
      </c>
      <c r="E18" s="38"/>
    </row>
    <row r="19" spans="1:5" ht="12.75">
      <c r="A19" s="7" t="s">
        <v>629</v>
      </c>
      <c r="B19" s="9" t="s">
        <v>630</v>
      </c>
      <c r="C19" s="179">
        <f t="shared" si="0"/>
        <v>-339460733</v>
      </c>
      <c r="D19" s="179">
        <f t="shared" si="0"/>
        <v>-341637062</v>
      </c>
      <c r="E19" s="38"/>
    </row>
    <row r="20" spans="1:5" ht="25.5">
      <c r="A20" s="7" t="s">
        <v>280</v>
      </c>
      <c r="B20" s="9" t="s">
        <v>631</v>
      </c>
      <c r="C20" s="179">
        <f t="shared" si="0"/>
        <v>-339460733</v>
      </c>
      <c r="D20" s="179">
        <f t="shared" si="0"/>
        <v>-341637062</v>
      </c>
      <c r="E20" s="38"/>
    </row>
    <row r="21" spans="1:5" ht="25.5">
      <c r="A21" s="7" t="s">
        <v>632</v>
      </c>
      <c r="B21" s="9" t="s">
        <v>633</v>
      </c>
      <c r="C21" s="180">
        <v>-339460733</v>
      </c>
      <c r="D21" s="180">
        <v>-341637062</v>
      </c>
      <c r="E21" s="38"/>
    </row>
    <row r="22" spans="1:5" ht="12.75">
      <c r="A22" s="7" t="s">
        <v>889</v>
      </c>
      <c r="B22" s="9" t="s">
        <v>281</v>
      </c>
      <c r="C22" s="179">
        <f aca="true" t="shared" si="1" ref="C22:D24">C23</f>
        <v>339460733</v>
      </c>
      <c r="D22" s="179">
        <f t="shared" si="1"/>
        <v>341637062</v>
      </c>
      <c r="E22" s="38"/>
    </row>
    <row r="23" spans="1:5" ht="12.75">
      <c r="A23" s="7" t="s">
        <v>890</v>
      </c>
      <c r="B23" s="9" t="s">
        <v>891</v>
      </c>
      <c r="C23" s="179">
        <f t="shared" si="1"/>
        <v>339460733</v>
      </c>
      <c r="D23" s="179">
        <f t="shared" si="1"/>
        <v>341637062</v>
      </c>
      <c r="E23" s="38"/>
    </row>
    <row r="24" spans="1:5" ht="25.5">
      <c r="A24" s="7" t="s">
        <v>892</v>
      </c>
      <c r="B24" s="9" t="s">
        <v>893</v>
      </c>
      <c r="C24" s="179">
        <f t="shared" si="1"/>
        <v>339460733</v>
      </c>
      <c r="D24" s="179">
        <f t="shared" si="1"/>
        <v>341637062</v>
      </c>
      <c r="E24" s="38"/>
    </row>
    <row r="25" spans="1:5" ht="25.5">
      <c r="A25" s="7" t="s">
        <v>894</v>
      </c>
      <c r="B25" s="9" t="s">
        <v>895</v>
      </c>
      <c r="C25" s="180">
        <v>339460733</v>
      </c>
      <c r="D25" s="180">
        <v>341637062</v>
      </c>
      <c r="E25" s="38"/>
    </row>
    <row r="26" ht="12.75">
      <c r="C26" s="41"/>
    </row>
  </sheetData>
  <sheetProtection/>
  <mergeCells count="1">
    <mergeCell ref="A4:C4"/>
  </mergeCells>
  <printOptions/>
  <pageMargins left="0.7874015748031497" right="0.3937007874015748" top="0.5905511811023623" bottom="0.3937007874015748" header="0.5118110236220472" footer="0.31496062992125984"/>
  <pageSetup fitToHeight="0" fitToWidth="1" horizontalDpi="300" verticalDpi="3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G32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0.00390625" style="14" customWidth="1"/>
    <col min="2" max="2" width="13.421875" style="14" bestFit="1" customWidth="1"/>
    <col min="3" max="3" width="4.57421875" style="14" customWidth="1"/>
    <col min="4" max="4" width="14.00390625" style="14" customWidth="1"/>
    <col min="5" max="5" width="12.7109375" style="193" customWidth="1"/>
    <col min="6" max="6" width="11.421875" style="196" customWidth="1"/>
    <col min="7" max="7" width="9.140625" style="193" customWidth="1"/>
    <col min="8" max="16384" width="9.140625" style="14" customWidth="1"/>
  </cols>
  <sheetData>
    <row r="1" spans="1:4" ht="12.75">
      <c r="A1" s="32"/>
      <c r="B1" s="16"/>
      <c r="C1" s="16"/>
      <c r="D1" s="17" t="s">
        <v>125</v>
      </c>
    </row>
    <row r="2" spans="1:4" ht="12.75">
      <c r="A2" s="32"/>
      <c r="B2" s="16"/>
      <c r="C2" s="16"/>
      <c r="D2" s="227" t="s">
        <v>433</v>
      </c>
    </row>
    <row r="3" spans="1:4" ht="12.75">
      <c r="A3" s="32"/>
      <c r="B3" s="16"/>
      <c r="C3" s="16"/>
      <c r="D3" s="174" t="s">
        <v>679</v>
      </c>
    </row>
    <row r="4" spans="1:4" ht="12.75">
      <c r="A4" s="15"/>
      <c r="B4" s="16"/>
      <c r="C4" s="16"/>
      <c r="D4" s="18"/>
    </row>
    <row r="5" spans="1:4" ht="38.25">
      <c r="A5" s="19" t="s">
        <v>680</v>
      </c>
      <c r="B5" s="19"/>
      <c r="C5" s="19"/>
      <c r="D5" s="19"/>
    </row>
    <row r="6" spans="1:4" ht="12.75">
      <c r="A6" s="37"/>
      <c r="B6" s="37"/>
      <c r="C6" s="37"/>
      <c r="D6" s="37" t="s">
        <v>470</v>
      </c>
    </row>
    <row r="7" spans="1:4" ht="12.75">
      <c r="A7" s="46" t="s">
        <v>466</v>
      </c>
      <c r="B7" s="46" t="s">
        <v>151</v>
      </c>
      <c r="C7" s="46" t="s">
        <v>152</v>
      </c>
      <c r="D7" s="46" t="s">
        <v>175</v>
      </c>
    </row>
    <row r="8" spans="1:6" ht="12.75">
      <c r="A8" s="72" t="s">
        <v>454</v>
      </c>
      <c r="B8" s="72">
        <v>2</v>
      </c>
      <c r="C8" s="72">
        <v>3</v>
      </c>
      <c r="D8" s="72">
        <v>4</v>
      </c>
      <c r="E8" s="135"/>
      <c r="F8" s="135"/>
    </row>
    <row r="9" spans="1:7" ht="12.75">
      <c r="A9" s="42" t="s">
        <v>471</v>
      </c>
      <c r="B9" s="43" t="s">
        <v>469</v>
      </c>
      <c r="C9" s="43" t="s">
        <v>469</v>
      </c>
      <c r="D9" s="92">
        <f>D10+D23+D63+D126+D132+D162+D181+D198+D209+D220+D231+D235+D244+D253+D258+D262+D271+D279+D285+D308</f>
        <v>313215964</v>
      </c>
      <c r="E9" s="14"/>
      <c r="F9" s="190"/>
      <c r="G9" s="226"/>
    </row>
    <row r="10" spans="1:6" ht="25.5">
      <c r="A10" s="236" t="s">
        <v>104</v>
      </c>
      <c r="B10" s="237" t="s">
        <v>718</v>
      </c>
      <c r="C10" s="238" t="s">
        <v>469</v>
      </c>
      <c r="D10" s="88">
        <f>D11+D17</f>
        <v>24656156</v>
      </c>
      <c r="E10" s="14"/>
      <c r="F10" s="190"/>
    </row>
    <row r="11" spans="1:6" ht="25.5">
      <c r="A11" s="20" t="s">
        <v>286</v>
      </c>
      <c r="B11" s="28" t="s">
        <v>719</v>
      </c>
      <c r="C11" s="24" t="s">
        <v>469</v>
      </c>
      <c r="D11" s="87">
        <f>D12</f>
        <v>4560091</v>
      </c>
      <c r="F11" s="190"/>
    </row>
    <row r="12" spans="1:6" ht="12.75">
      <c r="A12" s="121" t="s">
        <v>177</v>
      </c>
      <c r="B12" s="28" t="s">
        <v>720</v>
      </c>
      <c r="C12" s="24"/>
      <c r="D12" s="87">
        <f>D13</f>
        <v>4560091</v>
      </c>
      <c r="F12" s="190"/>
    </row>
    <row r="13" spans="1:6" ht="25.5">
      <c r="A13" s="25" t="s">
        <v>430</v>
      </c>
      <c r="B13" s="28" t="s">
        <v>721</v>
      </c>
      <c r="C13" s="24" t="s">
        <v>469</v>
      </c>
      <c r="D13" s="87">
        <f>SUM(D14:D16)</f>
        <v>4560091</v>
      </c>
      <c r="F13" s="190"/>
    </row>
    <row r="14" spans="1:6" ht="51">
      <c r="A14" s="23" t="s">
        <v>474</v>
      </c>
      <c r="B14" s="28" t="s">
        <v>721</v>
      </c>
      <c r="C14" s="24">
        <v>100</v>
      </c>
      <c r="D14" s="89">
        <v>4082000</v>
      </c>
      <c r="F14" s="190"/>
    </row>
    <row r="15" spans="1:6" ht="25.5">
      <c r="A15" s="23" t="s">
        <v>403</v>
      </c>
      <c r="B15" s="28" t="s">
        <v>721</v>
      </c>
      <c r="C15" s="24">
        <v>200</v>
      </c>
      <c r="D15" s="89">
        <v>443842</v>
      </c>
      <c r="F15" s="190"/>
    </row>
    <row r="16" spans="1:6" ht="12.75">
      <c r="A16" s="23" t="s">
        <v>459</v>
      </c>
      <c r="B16" s="28" t="s">
        <v>721</v>
      </c>
      <c r="C16" s="24">
        <v>800</v>
      </c>
      <c r="D16" s="89">
        <v>34249</v>
      </c>
      <c r="F16" s="190"/>
    </row>
    <row r="17" spans="1:6" ht="25.5">
      <c r="A17" s="20" t="s">
        <v>287</v>
      </c>
      <c r="B17" s="28" t="s">
        <v>722</v>
      </c>
      <c r="C17" s="24"/>
      <c r="D17" s="87">
        <f>D18</f>
        <v>20096065</v>
      </c>
      <c r="F17" s="190"/>
    </row>
    <row r="18" spans="1:6" ht="38.25">
      <c r="A18" s="121" t="s">
        <v>884</v>
      </c>
      <c r="B18" s="28" t="s">
        <v>723</v>
      </c>
      <c r="C18" s="24"/>
      <c r="D18" s="87">
        <f>D19+D21</f>
        <v>20096065</v>
      </c>
      <c r="F18" s="190"/>
    </row>
    <row r="19" spans="1:6" ht="25.5">
      <c r="A19" s="25" t="s">
        <v>430</v>
      </c>
      <c r="B19" s="28" t="s">
        <v>724</v>
      </c>
      <c r="C19" s="24"/>
      <c r="D19" s="87">
        <f>D20</f>
        <v>19696065</v>
      </c>
      <c r="F19" s="190"/>
    </row>
    <row r="20" spans="1:6" ht="25.5">
      <c r="A20" s="23" t="s">
        <v>472</v>
      </c>
      <c r="B20" s="28" t="s">
        <v>724</v>
      </c>
      <c r="C20" s="24">
        <v>600</v>
      </c>
      <c r="D20" s="89">
        <v>19696065</v>
      </c>
      <c r="F20" s="190"/>
    </row>
    <row r="21" spans="1:6" ht="24">
      <c r="A21" s="122" t="s">
        <v>176</v>
      </c>
      <c r="B21" s="28" t="s">
        <v>443</v>
      </c>
      <c r="C21" s="24"/>
      <c r="D21" s="87">
        <f>D22</f>
        <v>400000</v>
      </c>
      <c r="F21" s="190"/>
    </row>
    <row r="22" spans="1:6" ht="25.5">
      <c r="A22" s="26" t="s">
        <v>473</v>
      </c>
      <c r="B22" s="30" t="s">
        <v>443</v>
      </c>
      <c r="C22" s="27">
        <v>200</v>
      </c>
      <c r="D22" s="119">
        <v>400000</v>
      </c>
      <c r="F22" s="190"/>
    </row>
    <row r="23" spans="1:6" ht="25.5">
      <c r="A23" s="44" t="s">
        <v>529</v>
      </c>
      <c r="B23" s="49" t="s">
        <v>372</v>
      </c>
      <c r="C23" s="34" t="s">
        <v>469</v>
      </c>
      <c r="D23" s="90">
        <f>D24+D36+D52</f>
        <v>17146060</v>
      </c>
      <c r="F23" s="190"/>
    </row>
    <row r="24" spans="1:6" ht="38.25">
      <c r="A24" s="20" t="s">
        <v>808</v>
      </c>
      <c r="B24" s="13" t="s">
        <v>95</v>
      </c>
      <c r="C24" s="24" t="s">
        <v>469</v>
      </c>
      <c r="D24" s="87">
        <f>D25+D28</f>
        <v>2967200</v>
      </c>
      <c r="F24" s="190"/>
    </row>
    <row r="25" spans="1:6" ht="38.25">
      <c r="A25" s="123" t="s">
        <v>637</v>
      </c>
      <c r="B25" s="13" t="s">
        <v>215</v>
      </c>
      <c r="C25" s="24"/>
      <c r="D25" s="87">
        <f>D26</f>
        <v>124300</v>
      </c>
      <c r="F25" s="190"/>
    </row>
    <row r="26" spans="1:6" ht="38.25">
      <c r="A26" s="25" t="s">
        <v>866</v>
      </c>
      <c r="B26" s="28" t="s">
        <v>638</v>
      </c>
      <c r="C26" s="24" t="s">
        <v>469</v>
      </c>
      <c r="D26" s="87">
        <f>D27</f>
        <v>124300</v>
      </c>
      <c r="F26" s="190"/>
    </row>
    <row r="27" spans="1:6" ht="25.5">
      <c r="A27" s="23" t="s">
        <v>472</v>
      </c>
      <c r="B27" s="28" t="s">
        <v>638</v>
      </c>
      <c r="C27" s="24" t="s">
        <v>461</v>
      </c>
      <c r="D27" s="89">
        <v>124300</v>
      </c>
      <c r="F27" s="190"/>
    </row>
    <row r="28" spans="1:6" ht="38.25">
      <c r="A28" s="124" t="s">
        <v>497</v>
      </c>
      <c r="B28" s="13" t="s">
        <v>498</v>
      </c>
      <c r="C28" s="24"/>
      <c r="D28" s="87">
        <f>D29+D33</f>
        <v>2842900</v>
      </c>
      <c r="F28" s="190"/>
    </row>
    <row r="29" spans="1:6" ht="25.5">
      <c r="A29" s="25" t="s">
        <v>818</v>
      </c>
      <c r="B29" s="13" t="s">
        <v>499</v>
      </c>
      <c r="C29" s="24" t="s">
        <v>469</v>
      </c>
      <c r="D29" s="87">
        <f>SUM(D30:D32)</f>
        <v>2140600</v>
      </c>
      <c r="F29" s="190"/>
    </row>
    <row r="30" spans="1:6" ht="51">
      <c r="A30" s="23" t="s">
        <v>474</v>
      </c>
      <c r="B30" s="13" t="s">
        <v>499</v>
      </c>
      <c r="C30" s="24">
        <v>100</v>
      </c>
      <c r="D30" s="89">
        <v>1999000</v>
      </c>
      <c r="F30" s="190"/>
    </row>
    <row r="31" spans="1:6" ht="25.5">
      <c r="A31" s="23" t="s">
        <v>403</v>
      </c>
      <c r="B31" s="13" t="s">
        <v>499</v>
      </c>
      <c r="C31" s="24">
        <v>200</v>
      </c>
      <c r="D31" s="89">
        <v>141000</v>
      </c>
      <c r="F31" s="190"/>
    </row>
    <row r="32" spans="1:6" ht="12.75">
      <c r="A32" s="23" t="s">
        <v>459</v>
      </c>
      <c r="B32" s="13" t="s">
        <v>499</v>
      </c>
      <c r="C32" s="24">
        <v>800</v>
      </c>
      <c r="D32" s="89">
        <v>600</v>
      </c>
      <c r="F32" s="190"/>
    </row>
    <row r="33" spans="1:6" ht="51">
      <c r="A33" s="320" t="s">
        <v>743</v>
      </c>
      <c r="B33" s="13" t="s">
        <v>742</v>
      </c>
      <c r="C33" s="24"/>
      <c r="D33" s="89">
        <f>D34+D35</f>
        <v>702300</v>
      </c>
      <c r="F33" s="190"/>
    </row>
    <row r="34" spans="1:6" ht="51">
      <c r="A34" s="23" t="s">
        <v>474</v>
      </c>
      <c r="B34" s="13" t="s">
        <v>742</v>
      </c>
      <c r="C34" s="24">
        <v>100</v>
      </c>
      <c r="D34" s="89">
        <v>611600</v>
      </c>
      <c r="F34" s="190"/>
    </row>
    <row r="35" spans="1:6" ht="25.5">
      <c r="A35" s="23" t="s">
        <v>403</v>
      </c>
      <c r="B35" s="13" t="s">
        <v>742</v>
      </c>
      <c r="C35" s="24">
        <v>200</v>
      </c>
      <c r="D35" s="89">
        <v>90700</v>
      </c>
      <c r="F35" s="190"/>
    </row>
    <row r="36" spans="1:6" ht="38.25">
      <c r="A36" s="20" t="s">
        <v>530</v>
      </c>
      <c r="B36" s="13" t="s">
        <v>200</v>
      </c>
      <c r="C36" s="24" t="s">
        <v>469</v>
      </c>
      <c r="D36" s="87">
        <f>D37+D44+D48</f>
        <v>7986493</v>
      </c>
      <c r="F36" s="190"/>
    </row>
    <row r="37" spans="1:6" ht="25.5">
      <c r="A37" s="121" t="s">
        <v>885</v>
      </c>
      <c r="B37" s="13" t="s">
        <v>209</v>
      </c>
      <c r="C37" s="24"/>
      <c r="D37" s="87">
        <f>D38+D41</f>
        <v>7542420</v>
      </c>
      <c r="F37" s="190"/>
    </row>
    <row r="38" spans="1:6" ht="12.75">
      <c r="A38" s="25" t="s">
        <v>289</v>
      </c>
      <c r="B38" s="28" t="s">
        <v>886</v>
      </c>
      <c r="C38" s="24" t="s">
        <v>469</v>
      </c>
      <c r="D38" s="87">
        <f>SUM(D39:D40)</f>
        <v>6862287</v>
      </c>
      <c r="F38" s="190"/>
    </row>
    <row r="39" spans="1:6" ht="25.5">
      <c r="A39" s="23" t="s">
        <v>403</v>
      </c>
      <c r="B39" s="28" t="s">
        <v>886</v>
      </c>
      <c r="C39" s="24">
        <v>200</v>
      </c>
      <c r="D39" s="89">
        <v>110000</v>
      </c>
      <c r="F39" s="190"/>
    </row>
    <row r="40" spans="1:6" ht="12.75">
      <c r="A40" s="23" t="s">
        <v>463</v>
      </c>
      <c r="B40" s="28" t="s">
        <v>886</v>
      </c>
      <c r="C40" s="24">
        <v>300</v>
      </c>
      <c r="D40" s="89">
        <v>6752287</v>
      </c>
      <c r="F40" s="190"/>
    </row>
    <row r="41" spans="1:6" ht="12.75">
      <c r="A41" s="25" t="s">
        <v>290</v>
      </c>
      <c r="B41" s="28" t="s">
        <v>887</v>
      </c>
      <c r="C41" s="24" t="s">
        <v>469</v>
      </c>
      <c r="D41" s="87">
        <f>SUM(D42:D43)</f>
        <v>680133</v>
      </c>
      <c r="F41" s="190"/>
    </row>
    <row r="42" spans="1:6" ht="25.5">
      <c r="A42" s="23" t="s">
        <v>403</v>
      </c>
      <c r="B42" s="28" t="s">
        <v>887</v>
      </c>
      <c r="C42" s="24">
        <v>200</v>
      </c>
      <c r="D42" s="89">
        <v>23000</v>
      </c>
      <c r="F42" s="190"/>
    </row>
    <row r="43" spans="1:6" ht="12.75">
      <c r="A43" s="23" t="s">
        <v>463</v>
      </c>
      <c r="B43" s="28" t="s">
        <v>887</v>
      </c>
      <c r="C43" s="24" t="s">
        <v>462</v>
      </c>
      <c r="D43" s="89">
        <v>657133</v>
      </c>
      <c r="F43" s="190"/>
    </row>
    <row r="44" spans="1:7" ht="25.5">
      <c r="A44" s="117" t="s">
        <v>206</v>
      </c>
      <c r="B44" s="13" t="s">
        <v>210</v>
      </c>
      <c r="C44" s="21"/>
      <c r="D44" s="87">
        <f>D45</f>
        <v>142484</v>
      </c>
      <c r="E44" s="198"/>
      <c r="F44" s="190"/>
      <c r="G44" s="195"/>
    </row>
    <row r="45" spans="1:7" ht="25.5">
      <c r="A45" s="25" t="s">
        <v>432</v>
      </c>
      <c r="B45" s="28" t="s">
        <v>211</v>
      </c>
      <c r="C45" s="24" t="s">
        <v>469</v>
      </c>
      <c r="D45" s="87">
        <f>SUM(D46:D47)</f>
        <v>142484</v>
      </c>
      <c r="E45" s="194"/>
      <c r="F45" s="190"/>
      <c r="G45" s="195"/>
    </row>
    <row r="46" spans="1:7" ht="25.5">
      <c r="A46" s="23" t="s">
        <v>403</v>
      </c>
      <c r="B46" s="28" t="s">
        <v>211</v>
      </c>
      <c r="C46" s="24">
        <v>200</v>
      </c>
      <c r="D46" s="87">
        <v>3052</v>
      </c>
      <c r="E46" s="14"/>
      <c r="F46" s="190"/>
      <c r="G46" s="14"/>
    </row>
    <row r="47" spans="1:7" ht="12.75">
      <c r="A47" s="23" t="s">
        <v>463</v>
      </c>
      <c r="B47" s="28" t="s">
        <v>211</v>
      </c>
      <c r="C47" s="24" t="s">
        <v>462</v>
      </c>
      <c r="D47" s="89">
        <v>139432</v>
      </c>
      <c r="E47" s="14"/>
      <c r="F47" s="190"/>
      <c r="G47" s="14"/>
    </row>
    <row r="48" spans="1:7" ht="38.25">
      <c r="A48" s="123" t="s">
        <v>888</v>
      </c>
      <c r="B48" s="13" t="s">
        <v>212</v>
      </c>
      <c r="C48" s="21"/>
      <c r="D48" s="87">
        <f>D49</f>
        <v>301589</v>
      </c>
      <c r="E48" s="14"/>
      <c r="F48" s="190"/>
      <c r="G48" s="14"/>
    </row>
    <row r="49" spans="1:7" ht="25.5">
      <c r="A49" s="25" t="s">
        <v>187</v>
      </c>
      <c r="B49" s="28" t="s">
        <v>213</v>
      </c>
      <c r="C49" s="24" t="s">
        <v>469</v>
      </c>
      <c r="D49" s="87">
        <f>SUM(D50:D51)</f>
        <v>301589</v>
      </c>
      <c r="E49" s="14"/>
      <c r="F49" s="190"/>
      <c r="G49" s="14"/>
    </row>
    <row r="50" spans="1:7" ht="25.5">
      <c r="A50" s="23" t="s">
        <v>403</v>
      </c>
      <c r="B50" s="28" t="s">
        <v>213</v>
      </c>
      <c r="C50" s="24">
        <v>200</v>
      </c>
      <c r="D50" s="89">
        <v>4500</v>
      </c>
      <c r="E50" s="14"/>
      <c r="F50" s="190"/>
      <c r="G50" s="14"/>
    </row>
    <row r="51" spans="1:7" ht="12.75">
      <c r="A51" s="23" t="s">
        <v>463</v>
      </c>
      <c r="B51" s="28" t="s">
        <v>213</v>
      </c>
      <c r="C51" s="24">
        <v>300</v>
      </c>
      <c r="D51" s="89">
        <v>297089</v>
      </c>
      <c r="E51" s="14"/>
      <c r="F51" s="190"/>
      <c r="G51" s="14"/>
    </row>
    <row r="52" spans="1:7" ht="51">
      <c r="A52" s="20" t="s">
        <v>539</v>
      </c>
      <c r="B52" s="21" t="s">
        <v>96</v>
      </c>
      <c r="C52" s="21"/>
      <c r="D52" s="87">
        <f>D53+D56+D59</f>
        <v>6192367</v>
      </c>
      <c r="E52" s="14"/>
      <c r="F52" s="190"/>
      <c r="G52" s="14"/>
    </row>
    <row r="53" spans="1:7" ht="38.25">
      <c r="A53" s="121" t="s">
        <v>493</v>
      </c>
      <c r="B53" s="21" t="s">
        <v>207</v>
      </c>
      <c r="C53" s="24"/>
      <c r="D53" s="87">
        <f>D54</f>
        <v>1265319</v>
      </c>
      <c r="E53" s="14"/>
      <c r="F53" s="190"/>
      <c r="G53" s="14"/>
    </row>
    <row r="54" spans="1:7" ht="12.75">
      <c r="A54" s="117" t="s">
        <v>237</v>
      </c>
      <c r="B54" s="28" t="s">
        <v>494</v>
      </c>
      <c r="C54" s="24"/>
      <c r="D54" s="87">
        <f>D55</f>
        <v>1265319</v>
      </c>
      <c r="E54" s="14"/>
      <c r="F54" s="190"/>
      <c r="G54" s="14"/>
    </row>
    <row r="55" spans="1:7" ht="12.75">
      <c r="A55" s="23" t="s">
        <v>463</v>
      </c>
      <c r="B55" s="28" t="s">
        <v>494</v>
      </c>
      <c r="C55" s="24">
        <v>300</v>
      </c>
      <c r="D55" s="89">
        <v>1265319</v>
      </c>
      <c r="E55" s="14"/>
      <c r="F55" s="190"/>
      <c r="G55" s="14"/>
    </row>
    <row r="56" spans="1:7" ht="38.25">
      <c r="A56" s="121" t="s">
        <v>208</v>
      </c>
      <c r="B56" s="13" t="s">
        <v>495</v>
      </c>
      <c r="C56" s="24"/>
      <c r="D56" s="87">
        <f>D57</f>
        <v>4009648</v>
      </c>
      <c r="E56" s="14"/>
      <c r="F56" s="190"/>
      <c r="G56" s="14"/>
    </row>
    <row r="57" spans="1:7" ht="25.5">
      <c r="A57" s="25" t="s">
        <v>291</v>
      </c>
      <c r="B57" s="28" t="s">
        <v>496</v>
      </c>
      <c r="C57" s="24" t="s">
        <v>469</v>
      </c>
      <c r="D57" s="87">
        <f>SUM(D58:D58)</f>
        <v>4009648</v>
      </c>
      <c r="E57" s="14"/>
      <c r="F57" s="190"/>
      <c r="G57" s="14"/>
    </row>
    <row r="58" spans="1:7" ht="12.75">
      <c r="A58" s="23" t="s">
        <v>463</v>
      </c>
      <c r="B58" s="28" t="s">
        <v>496</v>
      </c>
      <c r="C58" s="24">
        <v>300</v>
      </c>
      <c r="D58" s="89">
        <v>4009648</v>
      </c>
      <c r="E58" s="14"/>
      <c r="F58" s="190"/>
      <c r="G58" s="14"/>
    </row>
    <row r="59" spans="1:7" ht="38.25">
      <c r="A59" s="23" t="s">
        <v>288</v>
      </c>
      <c r="B59" s="21" t="s">
        <v>295</v>
      </c>
      <c r="C59" s="24"/>
      <c r="D59" s="87">
        <f>D60</f>
        <v>917400</v>
      </c>
      <c r="E59" s="194"/>
      <c r="F59" s="190"/>
      <c r="G59" s="197"/>
    </row>
    <row r="60" spans="1:7" ht="38.25">
      <c r="A60" s="25" t="s">
        <v>167</v>
      </c>
      <c r="B60" s="28" t="s">
        <v>639</v>
      </c>
      <c r="C60" s="24"/>
      <c r="D60" s="87">
        <f>SUM(D61:D62)</f>
        <v>917400</v>
      </c>
      <c r="E60" s="194"/>
      <c r="F60" s="190"/>
      <c r="G60" s="197"/>
    </row>
    <row r="61" spans="1:7" ht="51">
      <c r="A61" s="23" t="s">
        <v>474</v>
      </c>
      <c r="B61" s="28" t="s">
        <v>639</v>
      </c>
      <c r="C61" s="24">
        <v>100</v>
      </c>
      <c r="D61" s="89">
        <v>882000</v>
      </c>
      <c r="E61" s="194"/>
      <c r="F61" s="190"/>
      <c r="G61" s="197"/>
    </row>
    <row r="62" spans="1:7" ht="25.5">
      <c r="A62" s="26" t="s">
        <v>403</v>
      </c>
      <c r="B62" s="30" t="s">
        <v>639</v>
      </c>
      <c r="C62" s="27" t="s">
        <v>456</v>
      </c>
      <c r="D62" s="86">
        <v>35400</v>
      </c>
      <c r="E62" s="14"/>
      <c r="F62" s="190"/>
      <c r="G62" s="14"/>
    </row>
    <row r="63" spans="1:7" ht="29.25" customHeight="1">
      <c r="A63" s="44" t="s">
        <v>673</v>
      </c>
      <c r="B63" s="49" t="s">
        <v>239</v>
      </c>
      <c r="C63" s="34" t="s">
        <v>469</v>
      </c>
      <c r="D63" s="90">
        <f>D64+D78+D115+D122</f>
        <v>202445493</v>
      </c>
      <c r="E63" s="14"/>
      <c r="F63" s="190"/>
      <c r="G63" s="14"/>
    </row>
    <row r="64" spans="1:7" ht="38.25">
      <c r="A64" s="20" t="s">
        <v>614</v>
      </c>
      <c r="B64" s="28" t="s">
        <v>712</v>
      </c>
      <c r="C64" s="24" t="s">
        <v>469</v>
      </c>
      <c r="D64" s="87">
        <f>D65+D68+D73</f>
        <v>7412488</v>
      </c>
      <c r="E64" s="14"/>
      <c r="F64" s="190"/>
      <c r="G64" s="14"/>
    </row>
    <row r="65" spans="1:7" ht="51">
      <c r="A65" s="117" t="s">
        <v>648</v>
      </c>
      <c r="B65" s="28" t="s">
        <v>713</v>
      </c>
      <c r="C65" s="24"/>
      <c r="D65" s="87">
        <f>D66</f>
        <v>219131</v>
      </c>
      <c r="E65" s="14"/>
      <c r="F65" s="190"/>
      <c r="G65" s="14"/>
    </row>
    <row r="66" spans="1:7" ht="38.25">
      <c r="A66" s="23" t="s">
        <v>296</v>
      </c>
      <c r="B66" s="28" t="s">
        <v>714</v>
      </c>
      <c r="C66" s="24"/>
      <c r="D66" s="87">
        <f>D67</f>
        <v>219131</v>
      </c>
      <c r="E66" s="14"/>
      <c r="F66" s="190"/>
      <c r="G66" s="14"/>
    </row>
    <row r="67" spans="1:7" ht="51">
      <c r="A67" s="23" t="s">
        <v>474</v>
      </c>
      <c r="B67" s="28" t="s">
        <v>714</v>
      </c>
      <c r="C67" s="24">
        <v>100</v>
      </c>
      <c r="D67" s="89">
        <v>219131</v>
      </c>
      <c r="E67" s="14"/>
      <c r="F67" s="190"/>
      <c r="G67" s="14"/>
    </row>
    <row r="68" spans="1:7" ht="39" customHeight="1">
      <c r="A68" s="125" t="s">
        <v>729</v>
      </c>
      <c r="B68" s="28" t="s">
        <v>716</v>
      </c>
      <c r="C68" s="24"/>
      <c r="D68" s="87">
        <f>D69</f>
        <v>5828506</v>
      </c>
      <c r="E68" s="14"/>
      <c r="F68" s="190"/>
      <c r="G68" s="14"/>
    </row>
    <row r="69" spans="1:7" ht="25.5">
      <c r="A69" s="25" t="s">
        <v>189</v>
      </c>
      <c r="B69" s="28" t="s">
        <v>717</v>
      </c>
      <c r="C69" s="24" t="s">
        <v>469</v>
      </c>
      <c r="D69" s="87">
        <f>SUM(D70:D72)</f>
        <v>5828506</v>
      </c>
      <c r="E69" s="14"/>
      <c r="F69" s="190"/>
      <c r="G69" s="14"/>
    </row>
    <row r="70" spans="1:7" ht="51">
      <c r="A70" s="23" t="s">
        <v>474</v>
      </c>
      <c r="B70" s="28" t="s">
        <v>717</v>
      </c>
      <c r="C70" s="24" t="s">
        <v>292</v>
      </c>
      <c r="D70" s="89">
        <v>4943000</v>
      </c>
      <c r="E70" s="14"/>
      <c r="F70" s="190"/>
      <c r="G70" s="14"/>
    </row>
    <row r="71" spans="1:7" ht="25.5">
      <c r="A71" s="23" t="s">
        <v>403</v>
      </c>
      <c r="B71" s="28" t="s">
        <v>717</v>
      </c>
      <c r="C71" s="24" t="s">
        <v>456</v>
      </c>
      <c r="D71" s="89">
        <v>880000</v>
      </c>
      <c r="E71" s="14"/>
      <c r="F71" s="190"/>
      <c r="G71" s="14"/>
    </row>
    <row r="72" spans="1:7" ht="12.75">
      <c r="A72" s="23" t="s">
        <v>459</v>
      </c>
      <c r="B72" s="28" t="s">
        <v>717</v>
      </c>
      <c r="C72" s="24">
        <v>800</v>
      </c>
      <c r="D72" s="89">
        <v>5506</v>
      </c>
      <c r="E72" s="14"/>
      <c r="F72" s="190"/>
      <c r="G72" s="14"/>
    </row>
    <row r="73" spans="1:7" ht="25.5">
      <c r="A73" s="25" t="s">
        <v>880</v>
      </c>
      <c r="B73" s="28" t="s">
        <v>882</v>
      </c>
      <c r="C73" s="24"/>
      <c r="D73" s="87">
        <f>D74</f>
        <v>1364851</v>
      </c>
      <c r="E73" s="14"/>
      <c r="F73" s="190"/>
      <c r="G73" s="14"/>
    </row>
    <row r="74" spans="1:7" ht="25.5">
      <c r="A74" s="25" t="s">
        <v>428</v>
      </c>
      <c r="B74" s="28" t="s">
        <v>883</v>
      </c>
      <c r="C74" s="24"/>
      <c r="D74" s="87">
        <f>SUM(D75:D77)</f>
        <v>1364851</v>
      </c>
      <c r="E74" s="14"/>
      <c r="F74" s="190"/>
      <c r="G74" s="14"/>
    </row>
    <row r="75" spans="1:7" ht="51">
      <c r="A75" s="23" t="s">
        <v>474</v>
      </c>
      <c r="B75" s="28" t="s">
        <v>883</v>
      </c>
      <c r="C75" s="24" t="s">
        <v>292</v>
      </c>
      <c r="D75" s="89">
        <v>1192851</v>
      </c>
      <c r="E75" s="14"/>
      <c r="F75" s="190"/>
      <c r="G75" s="14"/>
    </row>
    <row r="76" spans="1:6" ht="25.5">
      <c r="A76" s="23" t="s">
        <v>403</v>
      </c>
      <c r="B76" s="28" t="s">
        <v>883</v>
      </c>
      <c r="C76" s="24" t="s">
        <v>456</v>
      </c>
      <c r="D76" s="89">
        <v>168000</v>
      </c>
      <c r="F76" s="190"/>
    </row>
    <row r="77" spans="1:6" ht="12.75">
      <c r="A77" s="23" t="s">
        <v>459</v>
      </c>
      <c r="B77" s="28" t="s">
        <v>883</v>
      </c>
      <c r="C77" s="24">
        <v>800</v>
      </c>
      <c r="D77" s="89">
        <v>4000</v>
      </c>
      <c r="F77" s="190"/>
    </row>
    <row r="78" spans="1:6" ht="38.25">
      <c r="A78" s="20" t="s">
        <v>674</v>
      </c>
      <c r="B78" s="13" t="s">
        <v>240</v>
      </c>
      <c r="C78" s="24" t="s">
        <v>469</v>
      </c>
      <c r="D78" s="87">
        <f>D79+D87+D95+D100+D109+D112</f>
        <v>178060261</v>
      </c>
      <c r="F78" s="190"/>
    </row>
    <row r="79" spans="1:6" ht="25.5">
      <c r="A79" s="117" t="s">
        <v>643</v>
      </c>
      <c r="B79" s="28" t="s">
        <v>241</v>
      </c>
      <c r="C79" s="24"/>
      <c r="D79" s="87">
        <f>D80+D83</f>
        <v>77249080</v>
      </c>
      <c r="F79" s="190"/>
    </row>
    <row r="80" spans="1:6" ht="76.5">
      <c r="A80" s="23" t="s">
        <v>701</v>
      </c>
      <c r="B80" s="28" t="s">
        <v>702</v>
      </c>
      <c r="C80" s="24" t="s">
        <v>469</v>
      </c>
      <c r="D80" s="87">
        <f>SUM(D81:D82)</f>
        <v>39132121</v>
      </c>
      <c r="F80" s="190"/>
    </row>
    <row r="81" spans="1:6" ht="51">
      <c r="A81" s="23" t="s">
        <v>474</v>
      </c>
      <c r="B81" s="28" t="s">
        <v>702</v>
      </c>
      <c r="C81" s="24" t="s">
        <v>292</v>
      </c>
      <c r="D81" s="89">
        <v>38691261</v>
      </c>
      <c r="F81" s="190"/>
    </row>
    <row r="82" spans="1:6" ht="25.5">
      <c r="A82" s="23" t="s">
        <v>403</v>
      </c>
      <c r="B82" s="28" t="s">
        <v>702</v>
      </c>
      <c r="C82" s="24" t="s">
        <v>456</v>
      </c>
      <c r="D82" s="89">
        <v>440860</v>
      </c>
      <c r="F82" s="190"/>
    </row>
    <row r="83" spans="1:6" ht="25.5">
      <c r="A83" s="25" t="s">
        <v>189</v>
      </c>
      <c r="B83" s="28" t="s">
        <v>703</v>
      </c>
      <c r="C83" s="24"/>
      <c r="D83" s="87">
        <f>SUM(D84:D86)</f>
        <v>38116959</v>
      </c>
      <c r="F83" s="190"/>
    </row>
    <row r="84" spans="1:6" ht="51">
      <c r="A84" s="23" t="s">
        <v>474</v>
      </c>
      <c r="B84" s="28" t="s">
        <v>703</v>
      </c>
      <c r="C84" s="24">
        <v>100</v>
      </c>
      <c r="D84" s="89">
        <v>15327000</v>
      </c>
      <c r="F84" s="190"/>
    </row>
    <row r="85" spans="1:6" ht="25.5">
      <c r="A85" s="23" t="s">
        <v>403</v>
      </c>
      <c r="B85" s="28" t="s">
        <v>703</v>
      </c>
      <c r="C85" s="24">
        <v>200</v>
      </c>
      <c r="D85" s="89">
        <v>20511097</v>
      </c>
      <c r="F85" s="190"/>
    </row>
    <row r="86" spans="1:6" ht="12.75">
      <c r="A86" s="23" t="s">
        <v>459</v>
      </c>
      <c r="B86" s="28" t="s">
        <v>703</v>
      </c>
      <c r="C86" s="24">
        <v>800</v>
      </c>
      <c r="D86" s="89">
        <v>2278862</v>
      </c>
      <c r="F86" s="190"/>
    </row>
    <row r="87" spans="1:6" ht="25.5">
      <c r="A87" s="117" t="s">
        <v>624</v>
      </c>
      <c r="B87" s="28" t="s">
        <v>214</v>
      </c>
      <c r="C87" s="24"/>
      <c r="D87" s="87">
        <f>D88+D91+D93</f>
        <v>3267698</v>
      </c>
      <c r="F87" s="190"/>
    </row>
    <row r="88" spans="1:6" ht="12.75">
      <c r="A88" s="23" t="s">
        <v>726</v>
      </c>
      <c r="B88" s="28" t="s">
        <v>618</v>
      </c>
      <c r="C88" s="24"/>
      <c r="D88" s="87">
        <f>SUM(D89:D90)</f>
        <v>3267698</v>
      </c>
      <c r="F88" s="190"/>
    </row>
    <row r="89" spans="1:6" ht="25.5">
      <c r="A89" s="23" t="s">
        <v>403</v>
      </c>
      <c r="B89" s="28" t="s">
        <v>618</v>
      </c>
      <c r="C89" s="24">
        <v>200</v>
      </c>
      <c r="D89" s="89">
        <v>13018</v>
      </c>
      <c r="F89" s="190"/>
    </row>
    <row r="90" spans="1:7" ht="12.75">
      <c r="A90" s="23" t="s">
        <v>463</v>
      </c>
      <c r="B90" s="28" t="s">
        <v>618</v>
      </c>
      <c r="C90" s="24">
        <v>300</v>
      </c>
      <c r="D90" s="89">
        <v>3254680</v>
      </c>
      <c r="E90" s="199"/>
      <c r="F90" s="190"/>
      <c r="G90" s="195"/>
    </row>
    <row r="91" spans="1:7" ht="25.5" hidden="1">
      <c r="A91" s="317" t="s">
        <v>738</v>
      </c>
      <c r="B91" s="28" t="s">
        <v>739</v>
      </c>
      <c r="C91" s="24"/>
      <c r="D91" s="87">
        <f>D92</f>
        <v>0</v>
      </c>
      <c r="E91" s="199"/>
      <c r="F91" s="190"/>
      <c r="G91" s="195"/>
    </row>
    <row r="92" spans="1:7" ht="25.5" hidden="1">
      <c r="A92" s="23" t="s">
        <v>403</v>
      </c>
      <c r="B92" s="28" t="s">
        <v>739</v>
      </c>
      <c r="C92" s="24">
        <v>200</v>
      </c>
      <c r="D92" s="87"/>
      <c r="E92" s="199"/>
      <c r="F92" s="190"/>
      <c r="G92" s="195"/>
    </row>
    <row r="93" spans="1:7" ht="25.5" hidden="1">
      <c r="A93" s="79" t="s">
        <v>415</v>
      </c>
      <c r="B93" s="28" t="s">
        <v>730</v>
      </c>
      <c r="C93" s="24"/>
      <c r="D93" s="87">
        <f>D94</f>
        <v>0</v>
      </c>
      <c r="E93" s="194"/>
      <c r="F93" s="190"/>
      <c r="G93" s="195"/>
    </row>
    <row r="94" spans="1:7" ht="25.5" hidden="1">
      <c r="A94" s="23" t="s">
        <v>403</v>
      </c>
      <c r="B94" s="28" t="s">
        <v>730</v>
      </c>
      <c r="C94" s="24">
        <v>200</v>
      </c>
      <c r="D94" s="89"/>
      <c r="E94" s="194"/>
      <c r="F94" s="190"/>
      <c r="G94" s="195"/>
    </row>
    <row r="95" spans="1:6" ht="25.5">
      <c r="A95" s="117" t="s">
        <v>645</v>
      </c>
      <c r="B95" s="28" t="s">
        <v>704</v>
      </c>
      <c r="C95" s="24"/>
      <c r="D95" s="87">
        <f>D96+D98</f>
        <v>91069220</v>
      </c>
      <c r="F95" s="190"/>
    </row>
    <row r="96" spans="1:6" ht="78" customHeight="1">
      <c r="A96" s="23" t="s">
        <v>926</v>
      </c>
      <c r="B96" s="28" t="s">
        <v>705</v>
      </c>
      <c r="C96" s="24" t="s">
        <v>469</v>
      </c>
      <c r="D96" s="87">
        <f>D97</f>
        <v>70964623</v>
      </c>
      <c r="F96" s="190"/>
    </row>
    <row r="97" spans="1:6" ht="25.5">
      <c r="A97" s="23" t="s">
        <v>472</v>
      </c>
      <c r="B97" s="28" t="s">
        <v>705</v>
      </c>
      <c r="C97" s="24">
        <v>600</v>
      </c>
      <c r="D97" s="89">
        <v>70964623</v>
      </c>
      <c r="F97" s="190"/>
    </row>
    <row r="98" spans="1:6" ht="25.5">
      <c r="A98" s="25" t="s">
        <v>189</v>
      </c>
      <c r="B98" s="28" t="s">
        <v>706</v>
      </c>
      <c r="C98" s="24"/>
      <c r="D98" s="87">
        <f>D99</f>
        <v>20104597</v>
      </c>
      <c r="F98" s="190"/>
    </row>
    <row r="99" spans="1:6" ht="25.5">
      <c r="A99" s="23" t="s">
        <v>472</v>
      </c>
      <c r="B99" s="28" t="s">
        <v>706</v>
      </c>
      <c r="C99" s="24">
        <v>600</v>
      </c>
      <c r="D99" s="89">
        <v>20104597</v>
      </c>
      <c r="F99" s="190"/>
    </row>
    <row r="100" spans="1:6" ht="25.5">
      <c r="A100" s="117" t="s">
        <v>646</v>
      </c>
      <c r="B100" s="13" t="s">
        <v>707</v>
      </c>
      <c r="C100" s="24"/>
      <c r="D100" s="87">
        <f>D101+D103+D105+D107</f>
        <v>6474263</v>
      </c>
      <c r="F100" s="190"/>
    </row>
    <row r="101" spans="1:6" ht="38.25">
      <c r="A101" s="80" t="s">
        <v>2</v>
      </c>
      <c r="B101" s="28" t="s">
        <v>3</v>
      </c>
      <c r="C101" s="24"/>
      <c r="D101" s="87">
        <f>D102</f>
        <v>947649</v>
      </c>
      <c r="F101" s="190"/>
    </row>
    <row r="102" spans="1:6" ht="25.5">
      <c r="A102" s="23" t="s">
        <v>472</v>
      </c>
      <c r="B102" s="28" t="s">
        <v>3</v>
      </c>
      <c r="C102" s="24">
        <v>600</v>
      </c>
      <c r="D102" s="87">
        <v>947649</v>
      </c>
      <c r="F102" s="190"/>
    </row>
    <row r="103" spans="1:6" ht="51">
      <c r="A103" s="278" t="s">
        <v>687</v>
      </c>
      <c r="B103" s="74" t="s">
        <v>688</v>
      </c>
      <c r="C103" s="24"/>
      <c r="D103" s="87">
        <f>D104</f>
        <v>253933</v>
      </c>
      <c r="F103" s="190"/>
    </row>
    <row r="104" spans="1:6" ht="25.5">
      <c r="A104" s="81" t="s">
        <v>472</v>
      </c>
      <c r="B104" s="74" t="s">
        <v>688</v>
      </c>
      <c r="C104" s="24">
        <v>600</v>
      </c>
      <c r="D104" s="87">
        <v>253933</v>
      </c>
      <c r="F104" s="190"/>
    </row>
    <row r="105" spans="1:6" ht="51">
      <c r="A105" s="79" t="s">
        <v>698</v>
      </c>
      <c r="B105" s="74" t="s">
        <v>708</v>
      </c>
      <c r="C105" s="93"/>
      <c r="D105" s="129">
        <f>D106</f>
        <v>1698302</v>
      </c>
      <c r="F105" s="190"/>
    </row>
    <row r="106" spans="1:6" ht="25.5">
      <c r="A106" s="81" t="s">
        <v>472</v>
      </c>
      <c r="B106" s="74" t="s">
        <v>708</v>
      </c>
      <c r="C106" s="93">
        <v>600</v>
      </c>
      <c r="D106" s="169">
        <v>1698302</v>
      </c>
      <c r="F106" s="190"/>
    </row>
    <row r="107" spans="1:6" ht="25.5">
      <c r="A107" s="25" t="s">
        <v>189</v>
      </c>
      <c r="B107" s="28" t="s">
        <v>1</v>
      </c>
      <c r="C107" s="24"/>
      <c r="D107" s="129">
        <f>D108</f>
        <v>3574379</v>
      </c>
      <c r="F107" s="190"/>
    </row>
    <row r="108" spans="1:6" ht="25.5">
      <c r="A108" s="81" t="s">
        <v>472</v>
      </c>
      <c r="B108" s="28" t="s">
        <v>1</v>
      </c>
      <c r="C108" s="24">
        <v>600</v>
      </c>
      <c r="D108" s="169">
        <v>3574379</v>
      </c>
      <c r="F108" s="190"/>
    </row>
    <row r="109" spans="1:6" ht="12.75" hidden="1">
      <c r="A109" s="280" t="s">
        <v>691</v>
      </c>
      <c r="B109" s="28" t="s">
        <v>740</v>
      </c>
      <c r="C109" s="93"/>
      <c r="D109" s="129">
        <f>D111</f>
        <v>0</v>
      </c>
      <c r="F109" s="190"/>
    </row>
    <row r="110" spans="1:6" ht="63.75" hidden="1">
      <c r="A110" s="291" t="s">
        <v>502</v>
      </c>
      <c r="B110" s="28" t="s">
        <v>741</v>
      </c>
      <c r="C110" s="93"/>
      <c r="D110" s="129">
        <f>D111</f>
        <v>0</v>
      </c>
      <c r="F110" s="190"/>
    </row>
    <row r="111" spans="1:6" ht="25.5" hidden="1">
      <c r="A111" s="81" t="s">
        <v>472</v>
      </c>
      <c r="B111" s="28" t="s">
        <v>741</v>
      </c>
      <c r="C111" s="93">
        <v>600</v>
      </c>
      <c r="D111" s="169"/>
      <c r="F111" s="190"/>
    </row>
    <row r="112" spans="1:6" ht="12.75" hidden="1">
      <c r="A112" s="280" t="s">
        <v>693</v>
      </c>
      <c r="B112" s="28" t="s">
        <v>950</v>
      </c>
      <c r="C112" s="93"/>
      <c r="D112" s="129">
        <f>D113</f>
        <v>0</v>
      </c>
      <c r="F112" s="190"/>
    </row>
    <row r="113" spans="1:6" ht="38.25" hidden="1">
      <c r="A113" s="280" t="s">
        <v>694</v>
      </c>
      <c r="B113" s="28" t="s">
        <v>951</v>
      </c>
      <c r="C113" s="93"/>
      <c r="D113" s="129">
        <f>D114</f>
        <v>0</v>
      </c>
      <c r="F113" s="190"/>
    </row>
    <row r="114" spans="1:6" ht="25.5" hidden="1">
      <c r="A114" s="81" t="s">
        <v>472</v>
      </c>
      <c r="B114" s="28" t="s">
        <v>951</v>
      </c>
      <c r="C114" s="93">
        <v>600</v>
      </c>
      <c r="D114" s="169"/>
      <c r="F114" s="190"/>
    </row>
    <row r="115" spans="1:7" ht="38.25">
      <c r="A115" s="20" t="s">
        <v>94</v>
      </c>
      <c r="B115" s="13" t="s">
        <v>709</v>
      </c>
      <c r="C115" s="24" t="s">
        <v>469</v>
      </c>
      <c r="D115" s="87">
        <f>D116+D120</f>
        <v>16972744</v>
      </c>
      <c r="E115" s="14"/>
      <c r="F115" s="190"/>
      <c r="G115" s="14"/>
    </row>
    <row r="116" spans="1:7" ht="25.5">
      <c r="A116" s="117" t="s">
        <v>647</v>
      </c>
      <c r="B116" s="28" t="s">
        <v>710</v>
      </c>
      <c r="C116" s="24"/>
      <c r="D116" s="87">
        <f>D117</f>
        <v>16841640</v>
      </c>
      <c r="E116" s="14"/>
      <c r="F116" s="190"/>
      <c r="G116" s="14"/>
    </row>
    <row r="117" spans="1:7" ht="25.5">
      <c r="A117" s="25" t="s">
        <v>189</v>
      </c>
      <c r="B117" s="28" t="s">
        <v>711</v>
      </c>
      <c r="C117" s="24" t="s">
        <v>469</v>
      </c>
      <c r="D117" s="87">
        <f>D118</f>
        <v>16841640</v>
      </c>
      <c r="E117" s="14"/>
      <c r="F117" s="190"/>
      <c r="G117" s="14"/>
    </row>
    <row r="118" spans="1:7" ht="25.5">
      <c r="A118" s="81" t="s">
        <v>472</v>
      </c>
      <c r="B118" s="28" t="s">
        <v>711</v>
      </c>
      <c r="C118" s="24">
        <v>600</v>
      </c>
      <c r="D118" s="89">
        <v>16841640</v>
      </c>
      <c r="E118" s="14"/>
      <c r="F118" s="190"/>
      <c r="G118" s="14"/>
    </row>
    <row r="119" spans="1:7" ht="12.75">
      <c r="A119" s="280" t="s">
        <v>692</v>
      </c>
      <c r="B119" s="28" t="s">
        <v>948</v>
      </c>
      <c r="C119" s="93"/>
      <c r="D119" s="129">
        <f>D120</f>
        <v>131104</v>
      </c>
      <c r="E119" s="14"/>
      <c r="F119" s="190"/>
      <c r="G119" s="14"/>
    </row>
    <row r="120" spans="1:7" ht="38.25">
      <c r="A120" s="280" t="s">
        <v>503</v>
      </c>
      <c r="B120" s="28" t="s">
        <v>949</v>
      </c>
      <c r="C120" s="93"/>
      <c r="D120" s="129">
        <f>D121</f>
        <v>131104</v>
      </c>
      <c r="E120" s="14"/>
      <c r="F120" s="190"/>
      <c r="G120" s="14"/>
    </row>
    <row r="121" spans="1:7" ht="25.5">
      <c r="A121" s="81" t="s">
        <v>472</v>
      </c>
      <c r="B121" s="28" t="s">
        <v>949</v>
      </c>
      <c r="C121" s="93">
        <v>600</v>
      </c>
      <c r="D121" s="169">
        <v>131104</v>
      </c>
      <c r="E121" s="14"/>
      <c r="F121" s="190"/>
      <c r="G121" s="14"/>
    </row>
    <row r="122" spans="1:7" ht="63.75" hidden="1">
      <c r="A122" s="314" t="s">
        <v>652</v>
      </c>
      <c r="B122" s="28" t="s">
        <v>654</v>
      </c>
      <c r="C122" s="93"/>
      <c r="D122" s="169"/>
      <c r="E122" s="14"/>
      <c r="F122" s="190"/>
      <c r="G122" s="14"/>
    </row>
    <row r="123" spans="1:7" ht="38.25" hidden="1">
      <c r="A123" s="315" t="s">
        <v>653</v>
      </c>
      <c r="B123" s="28" t="s">
        <v>655</v>
      </c>
      <c r="C123" s="93"/>
      <c r="D123" s="169"/>
      <c r="E123" s="14"/>
      <c r="F123" s="190"/>
      <c r="G123" s="14"/>
    </row>
    <row r="124" spans="1:7" ht="38.25" hidden="1">
      <c r="A124" s="269" t="s">
        <v>368</v>
      </c>
      <c r="B124" s="316" t="s">
        <v>656</v>
      </c>
      <c r="C124" s="93"/>
      <c r="D124" s="169"/>
      <c r="E124" s="14"/>
      <c r="F124" s="190"/>
      <c r="G124" s="14"/>
    </row>
    <row r="125" spans="1:7" ht="25.5" hidden="1">
      <c r="A125" s="312" t="s">
        <v>370</v>
      </c>
      <c r="B125" s="28" t="s">
        <v>656</v>
      </c>
      <c r="C125" s="93">
        <v>400</v>
      </c>
      <c r="D125" s="169"/>
      <c r="E125" s="14"/>
      <c r="F125" s="190"/>
      <c r="G125" s="14"/>
    </row>
    <row r="126" spans="1:7" ht="38.25">
      <c r="A126" s="208" t="s">
        <v>665</v>
      </c>
      <c r="B126" s="109" t="s">
        <v>97</v>
      </c>
      <c r="C126" s="108" t="s">
        <v>469</v>
      </c>
      <c r="D126" s="209">
        <f>D127</f>
        <v>2670401</v>
      </c>
      <c r="E126" s="14"/>
      <c r="F126" s="190"/>
      <c r="G126" s="14"/>
    </row>
    <row r="127" spans="1:7" ht="63.75">
      <c r="A127" s="210" t="s">
        <v>613</v>
      </c>
      <c r="B127" s="112" t="s">
        <v>98</v>
      </c>
      <c r="C127" s="116" t="s">
        <v>469</v>
      </c>
      <c r="D127" s="211">
        <f>D128</f>
        <v>2670401</v>
      </c>
      <c r="E127" s="14"/>
      <c r="F127" s="190"/>
      <c r="G127" s="14"/>
    </row>
    <row r="128" spans="1:7" ht="38.25">
      <c r="A128" s="212" t="s">
        <v>128</v>
      </c>
      <c r="B128" s="112" t="s">
        <v>99</v>
      </c>
      <c r="C128" s="116"/>
      <c r="D128" s="211">
        <f>D129</f>
        <v>2670401</v>
      </c>
      <c r="E128" s="14"/>
      <c r="F128" s="190"/>
      <c r="G128" s="14"/>
    </row>
    <row r="129" spans="1:7" ht="12.75">
      <c r="A129" s="213" t="s">
        <v>168</v>
      </c>
      <c r="B129" s="112" t="s">
        <v>100</v>
      </c>
      <c r="C129" s="116" t="s">
        <v>469</v>
      </c>
      <c r="D129" s="211">
        <f>SUM(D130:D131)</f>
        <v>2670401</v>
      </c>
      <c r="E129" s="14"/>
      <c r="F129" s="190"/>
      <c r="G129" s="14"/>
    </row>
    <row r="130" spans="1:7" ht="25.5">
      <c r="A130" s="214" t="s">
        <v>403</v>
      </c>
      <c r="B130" s="112" t="s">
        <v>100</v>
      </c>
      <c r="C130" s="110" t="s">
        <v>456</v>
      </c>
      <c r="D130" s="215">
        <v>2632000</v>
      </c>
      <c r="E130" s="14"/>
      <c r="F130" s="190"/>
      <c r="G130" s="14"/>
    </row>
    <row r="131" spans="1:6" ht="12.75">
      <c r="A131" s="216" t="s">
        <v>459</v>
      </c>
      <c r="B131" s="114" t="s">
        <v>100</v>
      </c>
      <c r="C131" s="115">
        <v>800</v>
      </c>
      <c r="D131" s="217">
        <v>38401</v>
      </c>
      <c r="F131" s="190"/>
    </row>
    <row r="132" spans="1:6" ht="51">
      <c r="A132" s="208" t="s">
        <v>669</v>
      </c>
      <c r="B132" s="109" t="s">
        <v>123</v>
      </c>
      <c r="C132" s="108"/>
      <c r="D132" s="209">
        <f>D133+D146+D157</f>
        <v>11833723</v>
      </c>
      <c r="F132" s="190"/>
    </row>
    <row r="133" spans="1:6" ht="76.5">
      <c r="A133" s="20" t="s">
        <v>364</v>
      </c>
      <c r="B133" s="28" t="s">
        <v>365</v>
      </c>
      <c r="C133" s="64"/>
      <c r="D133" s="87">
        <f>D134+D141</f>
        <v>2520707</v>
      </c>
      <c r="F133" s="190"/>
    </row>
    <row r="134" spans="1:6" ht="25.5">
      <c r="A134" s="280" t="s">
        <v>690</v>
      </c>
      <c r="B134" s="28" t="s">
        <v>952</v>
      </c>
      <c r="C134" s="64"/>
      <c r="D134" s="87">
        <f>D135+D137+D139</f>
        <v>2520707</v>
      </c>
      <c r="F134" s="190"/>
    </row>
    <row r="135" spans="1:6" ht="38.25">
      <c r="A135" s="336" t="s">
        <v>747</v>
      </c>
      <c r="B135" s="28" t="s">
        <v>765</v>
      </c>
      <c r="C135" s="64"/>
      <c r="D135" s="87">
        <f>D136</f>
        <v>0</v>
      </c>
      <c r="F135" s="190"/>
    </row>
    <row r="136" spans="1:6" ht="25.5">
      <c r="A136" s="81" t="s">
        <v>370</v>
      </c>
      <c r="B136" s="28" t="s">
        <v>765</v>
      </c>
      <c r="C136" s="24">
        <v>400</v>
      </c>
      <c r="D136" s="87"/>
      <c r="F136" s="190"/>
    </row>
    <row r="137" spans="1:6" ht="25.5">
      <c r="A137" s="336" t="s">
        <v>748</v>
      </c>
      <c r="B137" s="28" t="s">
        <v>766</v>
      </c>
      <c r="C137" s="64"/>
      <c r="D137" s="87">
        <f>D138</f>
        <v>0</v>
      </c>
      <c r="F137" s="190"/>
    </row>
    <row r="138" spans="1:6" ht="25.5">
      <c r="A138" s="81" t="s">
        <v>370</v>
      </c>
      <c r="B138" s="28" t="s">
        <v>766</v>
      </c>
      <c r="C138" s="24">
        <v>400</v>
      </c>
      <c r="D138" s="87"/>
      <c r="F138" s="190"/>
    </row>
    <row r="139" spans="1:6" ht="63.75">
      <c r="A139" s="272" t="s">
        <v>955</v>
      </c>
      <c r="B139" s="28" t="s">
        <v>435</v>
      </c>
      <c r="C139" s="64"/>
      <c r="D139" s="87">
        <f>D140</f>
        <v>2520707</v>
      </c>
      <c r="F139" s="190"/>
    </row>
    <row r="140" spans="1:6" ht="25.5">
      <c r="A140" s="81" t="s">
        <v>370</v>
      </c>
      <c r="B140" s="28" t="s">
        <v>435</v>
      </c>
      <c r="C140" s="24">
        <v>400</v>
      </c>
      <c r="D140" s="89">
        <v>2520707</v>
      </c>
      <c r="F140" s="190"/>
    </row>
    <row r="141" spans="1:6" ht="38.25" hidden="1">
      <c r="A141" s="25" t="s">
        <v>366</v>
      </c>
      <c r="B141" s="28" t="s">
        <v>367</v>
      </c>
      <c r="C141" s="21"/>
      <c r="D141" s="87">
        <f>D142+D144</f>
        <v>0</v>
      </c>
      <c r="F141" s="190"/>
    </row>
    <row r="142" spans="1:6" ht="25.5" hidden="1">
      <c r="A142" s="25" t="s">
        <v>744</v>
      </c>
      <c r="B142" s="28" t="s">
        <v>745</v>
      </c>
      <c r="C142" s="21"/>
      <c r="D142" s="87">
        <f>D143</f>
        <v>0</v>
      </c>
      <c r="F142" s="190"/>
    </row>
    <row r="143" spans="1:6" ht="25.5" hidden="1">
      <c r="A143" s="23" t="s">
        <v>403</v>
      </c>
      <c r="B143" s="28" t="s">
        <v>745</v>
      </c>
      <c r="C143" s="21">
        <v>200</v>
      </c>
      <c r="D143" s="87"/>
      <c r="F143" s="190"/>
    </row>
    <row r="144" spans="1:6" ht="38.25" hidden="1">
      <c r="A144" s="278" t="s">
        <v>368</v>
      </c>
      <c r="B144" s="28" t="s">
        <v>369</v>
      </c>
      <c r="C144" s="21"/>
      <c r="D144" s="87">
        <f>D145</f>
        <v>0</v>
      </c>
      <c r="F144" s="190"/>
    </row>
    <row r="145" spans="1:6" ht="25.5" hidden="1">
      <c r="A145" s="81" t="s">
        <v>370</v>
      </c>
      <c r="B145" s="28" t="s">
        <v>369</v>
      </c>
      <c r="C145" s="21">
        <v>400</v>
      </c>
      <c r="D145" s="89"/>
      <c r="F145" s="190"/>
    </row>
    <row r="146" spans="1:6" ht="63.75">
      <c r="A146" s="218" t="s">
        <v>670</v>
      </c>
      <c r="B146" s="111" t="s">
        <v>238</v>
      </c>
      <c r="C146" s="113"/>
      <c r="D146" s="211">
        <f>D147+D150+D154</f>
        <v>9113016</v>
      </c>
      <c r="F146" s="190"/>
    </row>
    <row r="147" spans="1:7" ht="25.5">
      <c r="A147" s="219" t="s">
        <v>409</v>
      </c>
      <c r="B147" s="112" t="s">
        <v>439</v>
      </c>
      <c r="C147" s="113"/>
      <c r="D147" s="211">
        <f>D148</f>
        <v>862016</v>
      </c>
      <c r="E147" s="198"/>
      <c r="F147" s="190"/>
      <c r="G147" s="195"/>
    </row>
    <row r="148" spans="1:7" ht="24">
      <c r="A148" s="220" t="s">
        <v>438</v>
      </c>
      <c r="B148" s="112" t="s">
        <v>437</v>
      </c>
      <c r="C148" s="113"/>
      <c r="D148" s="211">
        <f>SUM(D149:D149)</f>
        <v>862016</v>
      </c>
      <c r="E148" s="194"/>
      <c r="F148" s="190"/>
      <c r="G148" s="195"/>
    </row>
    <row r="149" spans="1:7" ht="25.5">
      <c r="A149" s="214" t="s">
        <v>403</v>
      </c>
      <c r="B149" s="112" t="s">
        <v>437</v>
      </c>
      <c r="C149" s="110">
        <v>200</v>
      </c>
      <c r="D149" s="215">
        <v>862016</v>
      </c>
      <c r="E149" s="194"/>
      <c r="F149" s="190"/>
      <c r="G149" s="195"/>
    </row>
    <row r="150" spans="1:6" ht="25.5">
      <c r="A150" s="219" t="s">
        <v>957</v>
      </c>
      <c r="B150" s="112" t="s">
        <v>641</v>
      </c>
      <c r="C150" s="110"/>
      <c r="D150" s="211">
        <f>D151</f>
        <v>8251000</v>
      </c>
      <c r="F150" s="190"/>
    </row>
    <row r="151" spans="1:6" ht="12.75">
      <c r="A151" s="221" t="s">
        <v>429</v>
      </c>
      <c r="B151" s="112" t="s">
        <v>642</v>
      </c>
      <c r="C151" s="110" t="s">
        <v>469</v>
      </c>
      <c r="D151" s="211">
        <f>SUM(D152:D153)</f>
        <v>8251000</v>
      </c>
      <c r="F151" s="190"/>
    </row>
    <row r="152" spans="1:6" ht="25.5">
      <c r="A152" s="214" t="s">
        <v>403</v>
      </c>
      <c r="B152" s="112" t="s">
        <v>642</v>
      </c>
      <c r="C152" s="110">
        <v>200</v>
      </c>
      <c r="D152" s="215">
        <v>2774000</v>
      </c>
      <c r="F152" s="190"/>
    </row>
    <row r="153" spans="1:6" ht="12.75">
      <c r="A153" s="214" t="s">
        <v>459</v>
      </c>
      <c r="B153" s="112" t="s">
        <v>642</v>
      </c>
      <c r="C153" s="110">
        <v>800</v>
      </c>
      <c r="D153" s="215">
        <v>5477000</v>
      </c>
      <c r="F153" s="190"/>
    </row>
    <row r="154" spans="1:7" ht="25.5" hidden="1">
      <c r="A154" s="219" t="s">
        <v>434</v>
      </c>
      <c r="B154" s="112" t="s">
        <v>959</v>
      </c>
      <c r="C154" s="113"/>
      <c r="D154" s="211">
        <f>D155</f>
        <v>0</v>
      </c>
      <c r="E154" s="202"/>
      <c r="F154" s="190"/>
      <c r="G154" s="197"/>
    </row>
    <row r="155" spans="1:7" ht="12.75" hidden="1">
      <c r="A155" s="214" t="s">
        <v>657</v>
      </c>
      <c r="B155" s="112" t="s">
        <v>958</v>
      </c>
      <c r="C155" s="113"/>
      <c r="D155" s="211">
        <f>D156</f>
        <v>0</v>
      </c>
      <c r="E155" s="201"/>
      <c r="F155" s="190"/>
      <c r="G155" s="195"/>
    </row>
    <row r="156" spans="1:7" ht="25.5" hidden="1">
      <c r="A156" s="216" t="s">
        <v>403</v>
      </c>
      <c r="B156" s="114" t="s">
        <v>958</v>
      </c>
      <c r="C156" s="115">
        <v>200</v>
      </c>
      <c r="D156" s="217"/>
      <c r="E156" s="202"/>
      <c r="F156" s="190"/>
      <c r="G156" s="195"/>
    </row>
    <row r="157" spans="1:7" ht="38.25">
      <c r="A157" s="300" t="s">
        <v>749</v>
      </c>
      <c r="B157" s="332" t="s">
        <v>733</v>
      </c>
      <c r="C157" s="339"/>
      <c r="D157" s="335">
        <f>D158+D160</f>
        <v>200000</v>
      </c>
      <c r="E157" s="202"/>
      <c r="F157" s="190"/>
      <c r="G157" s="195"/>
    </row>
    <row r="158" spans="1:7" ht="25.5">
      <c r="A158" s="80" t="s">
        <v>734</v>
      </c>
      <c r="B158" s="276" t="s">
        <v>735</v>
      </c>
      <c r="C158" s="339"/>
      <c r="D158" s="335">
        <f>D159</f>
        <v>200000</v>
      </c>
      <c r="E158" s="202"/>
      <c r="F158" s="190"/>
      <c r="G158" s="195"/>
    </row>
    <row r="159" spans="1:7" ht="25.5">
      <c r="A159" s="304" t="s">
        <v>403</v>
      </c>
      <c r="B159" s="276" t="s">
        <v>735</v>
      </c>
      <c r="C159" s="339">
        <v>200</v>
      </c>
      <c r="D159" s="335">
        <v>200000</v>
      </c>
      <c r="E159" s="202"/>
      <c r="F159" s="190"/>
      <c r="G159" s="195"/>
    </row>
    <row r="160" spans="1:7" ht="25.5" hidden="1">
      <c r="A160" s="337" t="s">
        <v>736</v>
      </c>
      <c r="B160" s="276" t="s">
        <v>737</v>
      </c>
      <c r="C160" s="339"/>
      <c r="D160" s="335"/>
      <c r="E160" s="202"/>
      <c r="F160" s="190"/>
      <c r="G160" s="195"/>
    </row>
    <row r="161" spans="1:7" ht="25.5" hidden="1">
      <c r="A161" s="304" t="s">
        <v>403</v>
      </c>
      <c r="B161" s="276" t="s">
        <v>737</v>
      </c>
      <c r="C161" s="339">
        <v>200</v>
      </c>
      <c r="D161" s="335"/>
      <c r="E161" s="202"/>
      <c r="F161" s="190"/>
      <c r="G161" s="195"/>
    </row>
    <row r="162" spans="1:6" ht="38.25">
      <c r="A162" s="141" t="s">
        <v>846</v>
      </c>
      <c r="B162" s="103" t="s">
        <v>845</v>
      </c>
      <c r="C162" s="102" t="s">
        <v>469</v>
      </c>
      <c r="D162" s="222">
        <f>D163+D177</f>
        <v>2343000</v>
      </c>
      <c r="F162" s="190"/>
    </row>
    <row r="163" spans="1:6" ht="78.75" customHeight="1">
      <c r="A163" s="20" t="s">
        <v>956</v>
      </c>
      <c r="B163" s="13" t="s">
        <v>182</v>
      </c>
      <c r="C163" s="24" t="s">
        <v>469</v>
      </c>
      <c r="D163" s="87">
        <f>D164+D174</f>
        <v>2043000</v>
      </c>
      <c r="F163" s="190"/>
    </row>
    <row r="164" spans="1:6" ht="25.5">
      <c r="A164" s="125" t="s">
        <v>181</v>
      </c>
      <c r="B164" s="28" t="s">
        <v>180</v>
      </c>
      <c r="C164" s="24"/>
      <c r="D164" s="87">
        <f>D165+D168+D171</f>
        <v>1843000</v>
      </c>
      <c r="F164" s="190"/>
    </row>
    <row r="165" spans="1:6" ht="12.75">
      <c r="A165" s="125" t="s">
        <v>179</v>
      </c>
      <c r="B165" s="28" t="s">
        <v>178</v>
      </c>
      <c r="C165" s="24"/>
      <c r="D165" s="87">
        <f>D166+D167</f>
        <v>100000</v>
      </c>
      <c r="F165" s="190"/>
    </row>
    <row r="166" spans="1:6" ht="25.5">
      <c r="A166" s="216" t="s">
        <v>403</v>
      </c>
      <c r="B166" s="28" t="s">
        <v>178</v>
      </c>
      <c r="C166" s="24">
        <v>200</v>
      </c>
      <c r="D166" s="87">
        <v>90000</v>
      </c>
      <c r="F166" s="190"/>
    </row>
    <row r="167" spans="1:6" ht="25.5">
      <c r="A167" s="23" t="s">
        <v>472</v>
      </c>
      <c r="B167" s="28" t="s">
        <v>178</v>
      </c>
      <c r="C167" s="24">
        <v>600</v>
      </c>
      <c r="D167" s="89">
        <v>10000</v>
      </c>
      <c r="F167" s="190"/>
    </row>
    <row r="168" spans="1:6" ht="12.75">
      <c r="A168" s="279" t="s">
        <v>876</v>
      </c>
      <c r="B168" s="28" t="s">
        <v>877</v>
      </c>
      <c r="C168" s="25"/>
      <c r="D168" s="87">
        <f>SUM(D169:D170)</f>
        <v>679770</v>
      </c>
      <c r="F168" s="190"/>
    </row>
    <row r="169" spans="1:6" ht="12.75">
      <c r="A169" s="23" t="s">
        <v>463</v>
      </c>
      <c r="B169" s="28" t="s">
        <v>877</v>
      </c>
      <c r="C169" s="25">
        <v>300</v>
      </c>
      <c r="D169" s="89"/>
      <c r="F169" s="190"/>
    </row>
    <row r="170" spans="1:6" ht="25.5">
      <c r="A170" s="23" t="s">
        <v>472</v>
      </c>
      <c r="B170" s="28" t="s">
        <v>877</v>
      </c>
      <c r="C170" s="25">
        <v>600</v>
      </c>
      <c r="D170" s="89">
        <v>679770</v>
      </c>
      <c r="F170" s="190"/>
    </row>
    <row r="171" spans="1:6" ht="25.5">
      <c r="A171" s="79" t="s">
        <v>190</v>
      </c>
      <c r="B171" s="28" t="s">
        <v>191</v>
      </c>
      <c r="C171" s="25"/>
      <c r="D171" s="87">
        <f>D172+D173</f>
        <v>1063230</v>
      </c>
      <c r="F171" s="190"/>
    </row>
    <row r="172" spans="1:6" ht="12.75">
      <c r="A172" s="23" t="s">
        <v>463</v>
      </c>
      <c r="B172" s="28" t="s">
        <v>191</v>
      </c>
      <c r="C172" s="25">
        <v>300</v>
      </c>
      <c r="D172" s="87">
        <v>631276.8</v>
      </c>
      <c r="F172" s="190"/>
    </row>
    <row r="173" spans="1:6" ht="25.5">
      <c r="A173" s="23" t="s">
        <v>472</v>
      </c>
      <c r="B173" s="28" t="s">
        <v>191</v>
      </c>
      <c r="C173" s="25">
        <v>600</v>
      </c>
      <c r="D173" s="89">
        <v>431953.2</v>
      </c>
      <c r="F173" s="190"/>
    </row>
    <row r="174" spans="1:6" ht="38.25">
      <c r="A174" s="125" t="s">
        <v>488</v>
      </c>
      <c r="B174" s="28" t="s">
        <v>489</v>
      </c>
      <c r="C174" s="24"/>
      <c r="D174" s="87">
        <f>D175</f>
        <v>200000</v>
      </c>
      <c r="F174" s="190"/>
    </row>
    <row r="175" spans="1:6" ht="12.75">
      <c r="A175" s="125" t="s">
        <v>491</v>
      </c>
      <c r="B175" s="28" t="s">
        <v>490</v>
      </c>
      <c r="C175" s="24"/>
      <c r="D175" s="87">
        <f>D176</f>
        <v>200000</v>
      </c>
      <c r="F175" s="190"/>
    </row>
    <row r="176" spans="1:6" ht="25.5">
      <c r="A176" s="23" t="s">
        <v>403</v>
      </c>
      <c r="B176" s="28" t="s">
        <v>490</v>
      </c>
      <c r="C176" s="24">
        <v>200</v>
      </c>
      <c r="D176" s="89">
        <v>200000</v>
      </c>
      <c r="F176" s="190"/>
    </row>
    <row r="177" spans="1:7" ht="63.75">
      <c r="A177" s="20" t="s">
        <v>844</v>
      </c>
      <c r="B177" s="28" t="s">
        <v>623</v>
      </c>
      <c r="C177" s="35" t="s">
        <v>469</v>
      </c>
      <c r="D177" s="87">
        <f>D178</f>
        <v>300000</v>
      </c>
      <c r="E177" s="200"/>
      <c r="F177" s="190"/>
      <c r="G177" s="203"/>
    </row>
    <row r="178" spans="1:6" ht="51">
      <c r="A178" s="125" t="s">
        <v>622</v>
      </c>
      <c r="B178" s="28" t="s">
        <v>621</v>
      </c>
      <c r="C178" s="35"/>
      <c r="D178" s="87">
        <f>D179</f>
        <v>300000</v>
      </c>
      <c r="F178" s="190"/>
    </row>
    <row r="179" spans="1:6" ht="53.25" customHeight="1">
      <c r="A179" s="125" t="s">
        <v>620</v>
      </c>
      <c r="B179" s="28" t="s">
        <v>619</v>
      </c>
      <c r="C179" s="35"/>
      <c r="D179" s="87">
        <f>D180</f>
        <v>300000</v>
      </c>
      <c r="F179" s="190"/>
    </row>
    <row r="180" spans="1:6" ht="25.5">
      <c r="A180" s="106" t="s">
        <v>403</v>
      </c>
      <c r="B180" s="29" t="s">
        <v>619</v>
      </c>
      <c r="C180" s="105">
        <v>200</v>
      </c>
      <c r="D180" s="120">
        <v>300000</v>
      </c>
      <c r="F180" s="190"/>
    </row>
    <row r="181" spans="1:7" ht="51">
      <c r="A181" s="61" t="s">
        <v>668</v>
      </c>
      <c r="B181" s="73" t="s">
        <v>120</v>
      </c>
      <c r="C181" s="107" t="s">
        <v>469</v>
      </c>
      <c r="D181" s="118">
        <f>D182+D194</f>
        <v>5242330</v>
      </c>
      <c r="E181" s="202"/>
      <c r="F181" s="190"/>
      <c r="G181" s="204"/>
    </row>
    <row r="182" spans="1:7" ht="63.75">
      <c r="A182" s="20" t="s">
        <v>139</v>
      </c>
      <c r="B182" s="13" t="s">
        <v>408</v>
      </c>
      <c r="C182" s="35" t="s">
        <v>469</v>
      </c>
      <c r="D182" s="87">
        <f>D183+D186+D191</f>
        <v>5242330</v>
      </c>
      <c r="E182" s="198"/>
      <c r="F182" s="190"/>
      <c r="G182" s="195"/>
    </row>
    <row r="183" spans="1:6" ht="25.5">
      <c r="A183" s="121" t="s">
        <v>407</v>
      </c>
      <c r="B183" s="28" t="s">
        <v>406</v>
      </c>
      <c r="C183" s="35"/>
      <c r="D183" s="87">
        <f>D184</f>
        <v>2392330</v>
      </c>
      <c r="F183" s="190"/>
    </row>
    <row r="184" spans="1:6" ht="25.5">
      <c r="A184" s="125" t="s">
        <v>122</v>
      </c>
      <c r="B184" s="28" t="s">
        <v>405</v>
      </c>
      <c r="C184" s="35"/>
      <c r="D184" s="87">
        <f>D185</f>
        <v>2392330</v>
      </c>
      <c r="F184" s="190"/>
    </row>
    <row r="185" spans="1:6" ht="12.75">
      <c r="A185" s="23" t="s">
        <v>459</v>
      </c>
      <c r="B185" s="28" t="s">
        <v>405</v>
      </c>
      <c r="C185" s="24">
        <v>800</v>
      </c>
      <c r="D185" s="89">
        <v>2392330</v>
      </c>
      <c r="F185" s="190"/>
    </row>
    <row r="186" spans="1:6" ht="25.5">
      <c r="A186" s="121" t="s">
        <v>404</v>
      </c>
      <c r="B186" s="28" t="s">
        <v>625</v>
      </c>
      <c r="C186" s="35"/>
      <c r="D186" s="87">
        <f>D187+D189</f>
        <v>2400000</v>
      </c>
      <c r="F186" s="190"/>
    </row>
    <row r="187" spans="1:6" ht="38.25" hidden="1">
      <c r="A187" s="317" t="s">
        <v>869</v>
      </c>
      <c r="B187" s="276" t="s">
        <v>751</v>
      </c>
      <c r="C187" s="318"/>
      <c r="D187" s="87"/>
      <c r="F187" s="190"/>
    </row>
    <row r="188" spans="1:6" ht="25.5" hidden="1">
      <c r="A188" s="304" t="s">
        <v>403</v>
      </c>
      <c r="B188" s="276" t="s">
        <v>751</v>
      </c>
      <c r="C188" s="319">
        <v>200</v>
      </c>
      <c r="D188" s="87"/>
      <c r="F188" s="190"/>
    </row>
    <row r="189" spans="1:6" ht="38.25">
      <c r="A189" s="279" t="s">
        <v>869</v>
      </c>
      <c r="B189" s="276" t="s">
        <v>868</v>
      </c>
      <c r="C189" s="24" t="s">
        <v>469</v>
      </c>
      <c r="D189" s="87">
        <f>D190</f>
        <v>2400000</v>
      </c>
      <c r="F189" s="190"/>
    </row>
    <row r="190" spans="1:6" ht="25.5">
      <c r="A190" s="23" t="s">
        <v>403</v>
      </c>
      <c r="B190" s="276" t="s">
        <v>868</v>
      </c>
      <c r="C190" s="24">
        <v>200</v>
      </c>
      <c r="D190" s="89">
        <v>2400000</v>
      </c>
      <c r="F190" s="190"/>
    </row>
    <row r="191" spans="1:6" ht="38.25">
      <c r="A191" s="23" t="s">
        <v>953</v>
      </c>
      <c r="B191" s="28" t="s">
        <v>954</v>
      </c>
      <c r="C191" s="24"/>
      <c r="D191" s="87">
        <f>D192</f>
        <v>450000</v>
      </c>
      <c r="F191" s="190"/>
    </row>
    <row r="192" spans="1:6" ht="24">
      <c r="A192" s="77" t="s">
        <v>685</v>
      </c>
      <c r="B192" s="28" t="s">
        <v>686</v>
      </c>
      <c r="C192" s="24"/>
      <c r="D192" s="87">
        <f>D193</f>
        <v>450000</v>
      </c>
      <c r="F192" s="190"/>
    </row>
    <row r="193" spans="1:6" ht="25.5">
      <c r="A193" s="81" t="s">
        <v>370</v>
      </c>
      <c r="B193" s="28" t="s">
        <v>686</v>
      </c>
      <c r="C193" s="24">
        <v>400</v>
      </c>
      <c r="D193" s="89">
        <v>450000</v>
      </c>
      <c r="F193" s="190"/>
    </row>
    <row r="194" spans="1:6" ht="63.75" hidden="1">
      <c r="A194" s="20" t="s">
        <v>635</v>
      </c>
      <c r="B194" s="13" t="s">
        <v>121</v>
      </c>
      <c r="C194" s="24"/>
      <c r="D194" s="87">
        <f>D195</f>
        <v>0</v>
      </c>
      <c r="F194" s="190"/>
    </row>
    <row r="195" spans="1:6" ht="51" hidden="1">
      <c r="A195" s="121" t="s">
        <v>767</v>
      </c>
      <c r="B195" s="28" t="s">
        <v>636</v>
      </c>
      <c r="C195" s="24"/>
      <c r="D195" s="87">
        <f>D196</f>
        <v>0</v>
      </c>
      <c r="F195" s="190"/>
    </row>
    <row r="196" spans="1:6" ht="25.5" hidden="1">
      <c r="A196" s="125" t="s">
        <v>562</v>
      </c>
      <c r="B196" s="28" t="s">
        <v>561</v>
      </c>
      <c r="C196" s="24"/>
      <c r="D196" s="87">
        <f>D197</f>
        <v>0</v>
      </c>
      <c r="F196" s="190"/>
    </row>
    <row r="197" spans="1:6" ht="12.75" hidden="1">
      <c r="A197" s="26" t="s">
        <v>459</v>
      </c>
      <c r="B197" s="30" t="s">
        <v>561</v>
      </c>
      <c r="C197" s="27">
        <v>800</v>
      </c>
      <c r="D197" s="86"/>
      <c r="F197" s="190"/>
    </row>
    <row r="198" spans="1:6" ht="40.5" customHeight="1">
      <c r="A198" s="44" t="s">
        <v>699</v>
      </c>
      <c r="B198" s="34" t="s">
        <v>101</v>
      </c>
      <c r="C198" s="34"/>
      <c r="D198" s="90">
        <f>D199</f>
        <v>395800</v>
      </c>
      <c r="F198" s="190"/>
    </row>
    <row r="199" spans="1:6" ht="63.75">
      <c r="A199" s="20" t="s">
        <v>700</v>
      </c>
      <c r="B199" s="24" t="s">
        <v>102</v>
      </c>
      <c r="C199" s="24"/>
      <c r="D199" s="87">
        <f>D200+D203</f>
        <v>395800</v>
      </c>
      <c r="F199" s="190"/>
    </row>
    <row r="200" spans="1:6" ht="25.5">
      <c r="A200" s="304" t="s">
        <v>169</v>
      </c>
      <c r="B200" s="24" t="s">
        <v>696</v>
      </c>
      <c r="C200" s="24"/>
      <c r="D200" s="87">
        <f>D201</f>
        <v>80000</v>
      </c>
      <c r="F200" s="190"/>
    </row>
    <row r="201" spans="1:6" ht="24">
      <c r="A201" s="77" t="s">
        <v>444</v>
      </c>
      <c r="B201" s="301" t="s">
        <v>170</v>
      </c>
      <c r="C201" s="301"/>
      <c r="D201" s="306">
        <f>D202</f>
        <v>80000</v>
      </c>
      <c r="F201" s="190"/>
    </row>
    <row r="202" spans="1:6" ht="25.5">
      <c r="A202" s="304" t="s">
        <v>403</v>
      </c>
      <c r="B202" s="301" t="s">
        <v>170</v>
      </c>
      <c r="C202" s="301">
        <v>200</v>
      </c>
      <c r="D202" s="306">
        <v>80000</v>
      </c>
      <c r="F202" s="190"/>
    </row>
    <row r="203" spans="1:6" ht="25.5">
      <c r="A203" s="23" t="s">
        <v>171</v>
      </c>
      <c r="B203" s="24" t="s">
        <v>448</v>
      </c>
      <c r="C203" s="301"/>
      <c r="D203" s="306">
        <f>D204+D207</f>
        <v>315800</v>
      </c>
      <c r="F203" s="190"/>
    </row>
    <row r="204" spans="1:6" ht="38.25">
      <c r="A204" s="23" t="s">
        <v>695</v>
      </c>
      <c r="B204" s="24" t="s">
        <v>172</v>
      </c>
      <c r="C204" s="24"/>
      <c r="D204" s="87">
        <f>SUM(D205:D206)</f>
        <v>305800</v>
      </c>
      <c r="F204" s="190"/>
    </row>
    <row r="205" spans="1:6" ht="51">
      <c r="A205" s="23" t="s">
        <v>474</v>
      </c>
      <c r="B205" s="24" t="s">
        <v>172</v>
      </c>
      <c r="C205" s="24">
        <v>100</v>
      </c>
      <c r="D205" s="89">
        <v>300075</v>
      </c>
      <c r="F205" s="190"/>
    </row>
    <row r="206" spans="1:6" ht="25.5">
      <c r="A206" s="23" t="s">
        <v>403</v>
      </c>
      <c r="B206" s="24" t="s">
        <v>172</v>
      </c>
      <c r="C206" s="24">
        <v>200</v>
      </c>
      <c r="D206" s="89">
        <v>5725</v>
      </c>
      <c r="F206" s="190"/>
    </row>
    <row r="207" spans="1:6" ht="24">
      <c r="A207" s="77" t="s">
        <v>444</v>
      </c>
      <c r="B207" s="24" t="s">
        <v>445</v>
      </c>
      <c r="C207" s="24"/>
      <c r="D207" s="87">
        <f>D208</f>
        <v>10000</v>
      </c>
      <c r="F207" s="190"/>
    </row>
    <row r="208" spans="1:6" ht="25.5">
      <c r="A208" s="26" t="s">
        <v>403</v>
      </c>
      <c r="B208" s="27" t="s">
        <v>445</v>
      </c>
      <c r="C208" s="27">
        <v>200</v>
      </c>
      <c r="D208" s="86">
        <v>10000</v>
      </c>
      <c r="F208" s="190"/>
    </row>
    <row r="209" spans="1:6" ht="51">
      <c r="A209" s="61" t="s">
        <v>672</v>
      </c>
      <c r="B209" s="73" t="s">
        <v>109</v>
      </c>
      <c r="C209" s="173" t="s">
        <v>469</v>
      </c>
      <c r="D209" s="118">
        <f>D210+D216</f>
        <v>2115824</v>
      </c>
      <c r="F209" s="190"/>
    </row>
    <row r="210" spans="1:6" ht="65.25" customHeight="1">
      <c r="A210" s="78" t="s">
        <v>697</v>
      </c>
      <c r="B210" s="28" t="s">
        <v>110</v>
      </c>
      <c r="C210" s="24"/>
      <c r="D210" s="87">
        <f>D211</f>
        <v>2115824</v>
      </c>
      <c r="F210" s="190"/>
    </row>
    <row r="211" spans="1:6" ht="56.25" customHeight="1">
      <c r="A211" s="117" t="s">
        <v>634</v>
      </c>
      <c r="B211" s="28" t="s">
        <v>115</v>
      </c>
      <c r="C211" s="24"/>
      <c r="D211" s="87">
        <f>D212</f>
        <v>2115824</v>
      </c>
      <c r="F211" s="190"/>
    </row>
    <row r="212" spans="1:6" ht="25.5">
      <c r="A212" s="25" t="s">
        <v>189</v>
      </c>
      <c r="B212" s="28" t="s">
        <v>116</v>
      </c>
      <c r="C212" s="24" t="s">
        <v>469</v>
      </c>
      <c r="D212" s="87">
        <f>SUM(D213:D215)</f>
        <v>2115824</v>
      </c>
      <c r="F212" s="190"/>
    </row>
    <row r="213" spans="1:6" ht="51">
      <c r="A213" s="23" t="s">
        <v>474</v>
      </c>
      <c r="B213" s="28" t="s">
        <v>116</v>
      </c>
      <c r="C213" s="24" t="s">
        <v>292</v>
      </c>
      <c r="D213" s="89">
        <v>1882566</v>
      </c>
      <c r="F213" s="190"/>
    </row>
    <row r="214" spans="1:6" ht="25.5">
      <c r="A214" s="23" t="s">
        <v>403</v>
      </c>
      <c r="B214" s="28" t="s">
        <v>116</v>
      </c>
      <c r="C214" s="24" t="s">
        <v>456</v>
      </c>
      <c r="D214" s="89">
        <v>232058</v>
      </c>
      <c r="F214" s="190"/>
    </row>
    <row r="215" spans="1:6" ht="12.75">
      <c r="A215" s="50" t="s">
        <v>459</v>
      </c>
      <c r="B215" s="205" t="s">
        <v>116</v>
      </c>
      <c r="C215" s="94" t="s">
        <v>460</v>
      </c>
      <c r="D215" s="119">
        <v>1200</v>
      </c>
      <c r="F215" s="190"/>
    </row>
    <row r="216" spans="1:6" ht="55.5" customHeight="1" hidden="1">
      <c r="A216" s="78" t="s">
        <v>756</v>
      </c>
      <c r="B216" s="276" t="s">
        <v>757</v>
      </c>
      <c r="C216" s="327"/>
      <c r="D216" s="328"/>
      <c r="F216" s="190"/>
    </row>
    <row r="217" spans="1:6" ht="38.25" hidden="1">
      <c r="A217" s="63" t="s">
        <v>758</v>
      </c>
      <c r="B217" s="276" t="s">
        <v>759</v>
      </c>
      <c r="C217" s="327"/>
      <c r="D217" s="328"/>
      <c r="F217" s="190"/>
    </row>
    <row r="218" spans="1:6" ht="25.5" hidden="1">
      <c r="A218" s="326" t="s">
        <v>760</v>
      </c>
      <c r="B218" s="276" t="s">
        <v>761</v>
      </c>
      <c r="C218" s="327"/>
      <c r="D218" s="328"/>
      <c r="F218" s="190"/>
    </row>
    <row r="219" spans="1:6" ht="25.5" hidden="1">
      <c r="A219" s="304" t="s">
        <v>403</v>
      </c>
      <c r="B219" s="276" t="s">
        <v>761</v>
      </c>
      <c r="C219" s="329">
        <v>200</v>
      </c>
      <c r="D219" s="328"/>
      <c r="F219" s="190"/>
    </row>
    <row r="220" spans="1:6" ht="25.5">
      <c r="A220" s="44" t="s">
        <v>538</v>
      </c>
      <c r="B220" s="49" t="s">
        <v>938</v>
      </c>
      <c r="C220" s="207" t="s">
        <v>469</v>
      </c>
      <c r="D220" s="90">
        <f>D221+D225</f>
        <v>3984637</v>
      </c>
      <c r="F220" s="190"/>
    </row>
    <row r="221" spans="1:6" ht="38.25">
      <c r="A221" s="20" t="s">
        <v>819</v>
      </c>
      <c r="B221" s="28" t="s">
        <v>202</v>
      </c>
      <c r="C221" s="35" t="s">
        <v>469</v>
      </c>
      <c r="D221" s="87">
        <f>D222</f>
        <v>55000</v>
      </c>
      <c r="F221" s="190"/>
    </row>
    <row r="222" spans="1:6" ht="38.25">
      <c r="A222" s="117" t="s">
        <v>201</v>
      </c>
      <c r="B222" s="28" t="s">
        <v>203</v>
      </c>
      <c r="C222" s="35"/>
      <c r="D222" s="87">
        <f>D223</f>
        <v>55000</v>
      </c>
      <c r="F222" s="190"/>
    </row>
    <row r="223" spans="1:6" ht="12.75">
      <c r="A223" s="125" t="s">
        <v>204</v>
      </c>
      <c r="B223" s="28" t="s">
        <v>205</v>
      </c>
      <c r="C223" s="35" t="s">
        <v>469</v>
      </c>
      <c r="D223" s="87">
        <f>D224</f>
        <v>55000</v>
      </c>
      <c r="F223" s="190"/>
    </row>
    <row r="224" spans="1:6" ht="12.75">
      <c r="A224" s="23" t="s">
        <v>188</v>
      </c>
      <c r="B224" s="28" t="s">
        <v>205</v>
      </c>
      <c r="C224" s="24" t="s">
        <v>464</v>
      </c>
      <c r="D224" s="89">
        <v>55000</v>
      </c>
      <c r="F224" s="190"/>
    </row>
    <row r="225" spans="1:6" ht="38.25">
      <c r="A225" s="20" t="s">
        <v>540</v>
      </c>
      <c r="B225" s="24" t="s">
        <v>939</v>
      </c>
      <c r="C225" s="24" t="s">
        <v>469</v>
      </c>
      <c r="D225" s="87">
        <f>D226</f>
        <v>3929637</v>
      </c>
      <c r="F225" s="190"/>
    </row>
    <row r="226" spans="1:6" ht="38.25">
      <c r="A226" s="117" t="s">
        <v>294</v>
      </c>
      <c r="B226" s="24" t="s">
        <v>715</v>
      </c>
      <c r="C226" s="24"/>
      <c r="D226" s="87">
        <f>D227</f>
        <v>3929637</v>
      </c>
      <c r="F226" s="190"/>
    </row>
    <row r="227" spans="1:6" ht="25.5">
      <c r="A227" s="25" t="s">
        <v>428</v>
      </c>
      <c r="B227" s="24" t="s">
        <v>940</v>
      </c>
      <c r="C227" s="24" t="s">
        <v>469</v>
      </c>
      <c r="D227" s="87">
        <f>SUM(D228:D230)</f>
        <v>3929637</v>
      </c>
      <c r="F227" s="190"/>
    </row>
    <row r="228" spans="1:6" ht="51">
      <c r="A228" s="23" t="s">
        <v>474</v>
      </c>
      <c r="B228" s="24" t="s">
        <v>940</v>
      </c>
      <c r="C228" s="24">
        <v>100</v>
      </c>
      <c r="D228" s="89">
        <v>3674037</v>
      </c>
      <c r="F228" s="190"/>
    </row>
    <row r="229" spans="1:6" ht="25.5">
      <c r="A229" s="23" t="s">
        <v>403</v>
      </c>
      <c r="B229" s="24" t="s">
        <v>940</v>
      </c>
      <c r="C229" s="24" t="s">
        <v>456</v>
      </c>
      <c r="D229" s="89">
        <v>254600</v>
      </c>
      <c r="F229" s="190"/>
    </row>
    <row r="230" spans="1:6" ht="12.75">
      <c r="A230" s="50" t="s">
        <v>459</v>
      </c>
      <c r="B230" s="24" t="s">
        <v>940</v>
      </c>
      <c r="C230" s="97">
        <v>800</v>
      </c>
      <c r="D230" s="290">
        <v>1000</v>
      </c>
      <c r="F230" s="190"/>
    </row>
    <row r="231" spans="1:6" ht="38.25">
      <c r="A231" s="31" t="s">
        <v>875</v>
      </c>
      <c r="B231" s="28" t="s">
        <v>871</v>
      </c>
      <c r="C231" s="93"/>
      <c r="D231" s="87">
        <f>D232</f>
        <v>20000</v>
      </c>
      <c r="F231" s="190"/>
    </row>
    <row r="232" spans="1:6" ht="24">
      <c r="A232" s="77" t="s">
        <v>874</v>
      </c>
      <c r="B232" s="28" t="s">
        <v>873</v>
      </c>
      <c r="C232" s="93"/>
      <c r="D232" s="87">
        <f>D233</f>
        <v>20000</v>
      </c>
      <c r="F232" s="190"/>
    </row>
    <row r="233" spans="1:6" ht="27.75" customHeight="1">
      <c r="A233" s="69" t="s">
        <v>872</v>
      </c>
      <c r="B233" s="28" t="s">
        <v>764</v>
      </c>
      <c r="C233" s="93"/>
      <c r="D233" s="87">
        <f>D234</f>
        <v>20000</v>
      </c>
      <c r="F233" s="190"/>
    </row>
    <row r="234" spans="1:6" ht="12.75">
      <c r="A234" s="277" t="s">
        <v>459</v>
      </c>
      <c r="B234" s="28" t="s">
        <v>764</v>
      </c>
      <c r="C234" s="96">
        <v>800</v>
      </c>
      <c r="D234" s="86">
        <v>20000</v>
      </c>
      <c r="F234" s="190"/>
    </row>
    <row r="235" spans="1:6" ht="25.5">
      <c r="A235" s="208" t="s">
        <v>947</v>
      </c>
      <c r="B235" s="109" t="s">
        <v>111</v>
      </c>
      <c r="C235" s="108" t="s">
        <v>469</v>
      </c>
      <c r="D235" s="209">
        <f>D236+D240</f>
        <v>386742</v>
      </c>
      <c r="F235" s="190"/>
    </row>
    <row r="236" spans="1:6" ht="38.25">
      <c r="A236" s="218" t="s">
        <v>284</v>
      </c>
      <c r="B236" s="112" t="s">
        <v>112</v>
      </c>
      <c r="C236" s="110"/>
      <c r="D236" s="211">
        <f>D237</f>
        <v>80942</v>
      </c>
      <c r="F236" s="190"/>
    </row>
    <row r="237" spans="1:6" ht="38.25">
      <c r="A237" s="212" t="s">
        <v>140</v>
      </c>
      <c r="B237" s="112" t="s">
        <v>113</v>
      </c>
      <c r="C237" s="110"/>
      <c r="D237" s="211">
        <f>D238</f>
        <v>80942</v>
      </c>
      <c r="F237" s="190"/>
    </row>
    <row r="238" spans="1:6" ht="25.5">
      <c r="A238" s="214" t="s">
        <v>946</v>
      </c>
      <c r="B238" s="112" t="s">
        <v>114</v>
      </c>
      <c r="C238" s="110"/>
      <c r="D238" s="211">
        <f>D239</f>
        <v>80942</v>
      </c>
      <c r="F238" s="190"/>
    </row>
    <row r="239" spans="1:6" ht="25.5">
      <c r="A239" s="214" t="s">
        <v>472</v>
      </c>
      <c r="B239" s="112" t="s">
        <v>114</v>
      </c>
      <c r="C239" s="110">
        <v>600</v>
      </c>
      <c r="D239" s="215">
        <v>80942</v>
      </c>
      <c r="F239" s="190"/>
    </row>
    <row r="240" spans="1:6" ht="38.25">
      <c r="A240" s="218" t="s">
        <v>285</v>
      </c>
      <c r="B240" s="112" t="s">
        <v>117</v>
      </c>
      <c r="C240" s="110"/>
      <c r="D240" s="211">
        <f>D241</f>
        <v>305800</v>
      </c>
      <c r="F240" s="190"/>
    </row>
    <row r="241" spans="1:6" ht="38.25">
      <c r="A241" s="219" t="s">
        <v>640</v>
      </c>
      <c r="B241" s="112" t="s">
        <v>118</v>
      </c>
      <c r="C241" s="110"/>
      <c r="D241" s="211">
        <f>D242</f>
        <v>305800</v>
      </c>
      <c r="F241" s="190"/>
    </row>
    <row r="242" spans="1:6" ht="25.5">
      <c r="A242" s="213" t="s">
        <v>659</v>
      </c>
      <c r="B242" s="112" t="s">
        <v>119</v>
      </c>
      <c r="C242" s="116" t="s">
        <v>469</v>
      </c>
      <c r="D242" s="211">
        <f>SUM(D243:D243)</f>
        <v>305800</v>
      </c>
      <c r="F242" s="190"/>
    </row>
    <row r="243" spans="1:6" ht="51">
      <c r="A243" s="214" t="s">
        <v>474</v>
      </c>
      <c r="B243" s="112" t="s">
        <v>119</v>
      </c>
      <c r="C243" s="110">
        <v>100</v>
      </c>
      <c r="D243" s="215">
        <v>305800</v>
      </c>
      <c r="F243" s="190"/>
    </row>
    <row r="244" spans="1:6" ht="38.25">
      <c r="A244" s="141" t="s">
        <v>667</v>
      </c>
      <c r="B244" s="103" t="s">
        <v>881</v>
      </c>
      <c r="C244" s="102"/>
      <c r="D244" s="222">
        <f>D245+D252</f>
        <v>3353000</v>
      </c>
      <c r="F244" s="190"/>
    </row>
    <row r="245" spans="1:6" ht="25.5">
      <c r="A245" s="80" t="s">
        <v>255</v>
      </c>
      <c r="B245" s="28" t="s">
        <v>545</v>
      </c>
      <c r="C245" s="24"/>
      <c r="D245" s="87">
        <f>D246+D248</f>
        <v>3353000</v>
      </c>
      <c r="F245" s="190"/>
    </row>
    <row r="246" spans="1:6" ht="51">
      <c r="A246" s="449" t="s">
        <v>6</v>
      </c>
      <c r="B246" s="28" t="s">
        <v>7</v>
      </c>
      <c r="C246" s="24"/>
      <c r="D246" s="87">
        <v>3000000</v>
      </c>
      <c r="F246" s="190"/>
    </row>
    <row r="247" spans="1:6" ht="25.5">
      <c r="A247" s="23" t="s">
        <v>403</v>
      </c>
      <c r="B247" s="28" t="s">
        <v>7</v>
      </c>
      <c r="C247" s="24">
        <v>200</v>
      </c>
      <c r="D247" s="87">
        <v>3000000</v>
      </c>
      <c r="F247" s="190"/>
    </row>
    <row r="248" spans="1:6" ht="25.5">
      <c r="A248" s="270" t="s">
        <v>547</v>
      </c>
      <c r="B248" s="28" t="s">
        <v>546</v>
      </c>
      <c r="C248" s="24"/>
      <c r="D248" s="87">
        <f>D249</f>
        <v>353000</v>
      </c>
      <c r="F248" s="190"/>
    </row>
    <row r="249" spans="1:6" ht="25.5">
      <c r="A249" s="23" t="s">
        <v>403</v>
      </c>
      <c r="B249" s="28" t="s">
        <v>546</v>
      </c>
      <c r="C249" s="24">
        <v>200</v>
      </c>
      <c r="D249" s="89">
        <v>353000</v>
      </c>
      <c r="F249" s="190"/>
    </row>
    <row r="250" spans="1:6" ht="38.25" hidden="1">
      <c r="A250" s="337" t="s">
        <v>855</v>
      </c>
      <c r="B250" s="28" t="s">
        <v>857</v>
      </c>
      <c r="C250" s="24"/>
      <c r="D250" s="89"/>
      <c r="F250" s="190"/>
    </row>
    <row r="251" spans="1:6" ht="38.25" hidden="1">
      <c r="A251" s="356" t="s">
        <v>856</v>
      </c>
      <c r="B251" s="28" t="s">
        <v>731</v>
      </c>
      <c r="C251" s="24"/>
      <c r="D251" s="89"/>
      <c r="F251" s="190"/>
    </row>
    <row r="252" spans="1:6" ht="25.5" hidden="1">
      <c r="A252" s="23" t="s">
        <v>403</v>
      </c>
      <c r="B252" s="28" t="s">
        <v>731</v>
      </c>
      <c r="C252" s="24">
        <v>200</v>
      </c>
      <c r="D252" s="89"/>
      <c r="F252" s="190"/>
    </row>
    <row r="253" spans="1:6" ht="38.25">
      <c r="A253" s="44" t="s">
        <v>615</v>
      </c>
      <c r="B253" s="34" t="s">
        <v>194</v>
      </c>
      <c r="C253" s="34"/>
      <c r="D253" s="88">
        <f>D254</f>
        <v>30000</v>
      </c>
      <c r="F253" s="190"/>
    </row>
    <row r="254" spans="1:6" ht="51">
      <c r="A254" s="20" t="s">
        <v>616</v>
      </c>
      <c r="B254" s="24" t="s">
        <v>195</v>
      </c>
      <c r="C254" s="24"/>
      <c r="D254" s="87">
        <f>D255</f>
        <v>30000</v>
      </c>
      <c r="F254" s="190"/>
    </row>
    <row r="255" spans="1:6" ht="25.5">
      <c r="A255" s="23" t="s">
        <v>196</v>
      </c>
      <c r="B255" s="24" t="s">
        <v>197</v>
      </c>
      <c r="C255" s="24"/>
      <c r="D255" s="87">
        <f>D256</f>
        <v>30000</v>
      </c>
      <c r="F255" s="190"/>
    </row>
    <row r="256" spans="1:6" ht="38.25">
      <c r="A256" s="23" t="s">
        <v>199</v>
      </c>
      <c r="B256" s="24" t="s">
        <v>198</v>
      </c>
      <c r="C256" s="24"/>
      <c r="D256" s="87">
        <f>D257</f>
        <v>30000</v>
      </c>
      <c r="F256" s="190"/>
    </row>
    <row r="257" spans="1:6" ht="25.5">
      <c r="A257" s="106" t="s">
        <v>403</v>
      </c>
      <c r="B257" s="105" t="s">
        <v>198</v>
      </c>
      <c r="C257" s="105">
        <v>200</v>
      </c>
      <c r="D257" s="120">
        <v>30000</v>
      </c>
      <c r="F257" s="190"/>
    </row>
    <row r="258" spans="1:6" ht="25.5">
      <c r="A258" s="141" t="s">
        <v>283</v>
      </c>
      <c r="B258" s="102" t="s">
        <v>931</v>
      </c>
      <c r="C258" s="102" t="s">
        <v>469</v>
      </c>
      <c r="D258" s="222">
        <f>D259</f>
        <v>1239061</v>
      </c>
      <c r="F258" s="190"/>
    </row>
    <row r="259" spans="1:6" ht="12.75">
      <c r="A259" s="23" t="s">
        <v>778</v>
      </c>
      <c r="B259" s="24" t="s">
        <v>932</v>
      </c>
      <c r="C259" s="24" t="s">
        <v>469</v>
      </c>
      <c r="D259" s="87">
        <f>D260</f>
        <v>1239061</v>
      </c>
      <c r="F259" s="190"/>
    </row>
    <row r="260" spans="1:6" ht="25.5">
      <c r="A260" s="25" t="s">
        <v>428</v>
      </c>
      <c r="B260" s="24" t="s">
        <v>933</v>
      </c>
      <c r="C260" s="24" t="s">
        <v>469</v>
      </c>
      <c r="D260" s="87">
        <f>D261</f>
        <v>1239061</v>
      </c>
      <c r="F260" s="190"/>
    </row>
    <row r="261" spans="1:6" ht="51">
      <c r="A261" s="106" t="s">
        <v>474</v>
      </c>
      <c r="B261" s="105" t="s">
        <v>933</v>
      </c>
      <c r="C261" s="105" t="s">
        <v>292</v>
      </c>
      <c r="D261" s="89">
        <v>1239061</v>
      </c>
      <c r="F261" s="190"/>
    </row>
    <row r="262" spans="1:7" ht="12.75">
      <c r="A262" s="141" t="s">
        <v>658</v>
      </c>
      <c r="B262" s="102" t="s">
        <v>934</v>
      </c>
      <c r="C262" s="102" t="s">
        <v>469</v>
      </c>
      <c r="D262" s="222">
        <f>D263</f>
        <v>12252475</v>
      </c>
      <c r="E262" s="206"/>
      <c r="F262" s="190"/>
      <c r="G262" s="195"/>
    </row>
    <row r="263" spans="1:6" ht="12.75">
      <c r="A263" s="23" t="s">
        <v>662</v>
      </c>
      <c r="B263" s="24" t="s">
        <v>935</v>
      </c>
      <c r="C263" s="24" t="s">
        <v>469</v>
      </c>
      <c r="D263" s="87">
        <f>D264+D267</f>
        <v>12252475</v>
      </c>
      <c r="F263" s="190"/>
    </row>
    <row r="264" spans="1:6" ht="38.25">
      <c r="A264" s="23" t="s">
        <v>166</v>
      </c>
      <c r="B264" s="24" t="s">
        <v>936</v>
      </c>
      <c r="C264" s="24"/>
      <c r="D264" s="87">
        <f>SUM(D265:D266)</f>
        <v>305800</v>
      </c>
      <c r="F264" s="190"/>
    </row>
    <row r="265" spans="1:6" ht="51">
      <c r="A265" s="23" t="s">
        <v>474</v>
      </c>
      <c r="B265" s="24" t="s">
        <v>936</v>
      </c>
      <c r="C265" s="24">
        <v>100</v>
      </c>
      <c r="D265" s="89">
        <v>293106</v>
      </c>
      <c r="F265" s="190"/>
    </row>
    <row r="266" spans="1:6" ht="25.5">
      <c r="A266" s="23" t="s">
        <v>403</v>
      </c>
      <c r="B266" s="24" t="s">
        <v>936</v>
      </c>
      <c r="C266" s="24">
        <v>200</v>
      </c>
      <c r="D266" s="89">
        <v>12694</v>
      </c>
      <c r="F266" s="190"/>
    </row>
    <row r="267" spans="1:6" ht="25.5">
      <c r="A267" s="25" t="s">
        <v>428</v>
      </c>
      <c r="B267" s="24" t="s">
        <v>937</v>
      </c>
      <c r="C267" s="24" t="s">
        <v>469</v>
      </c>
      <c r="D267" s="87">
        <f>SUM(D268:D270)</f>
        <v>11946675</v>
      </c>
      <c r="F267" s="190"/>
    </row>
    <row r="268" spans="1:6" ht="51">
      <c r="A268" s="23" t="s">
        <v>474</v>
      </c>
      <c r="B268" s="24" t="s">
        <v>937</v>
      </c>
      <c r="C268" s="24">
        <v>100</v>
      </c>
      <c r="D268" s="89">
        <v>10668058</v>
      </c>
      <c r="F268" s="190"/>
    </row>
    <row r="269" spans="1:6" ht="25.5">
      <c r="A269" s="23" t="s">
        <v>403</v>
      </c>
      <c r="B269" s="24" t="s">
        <v>937</v>
      </c>
      <c r="C269" s="24">
        <v>200</v>
      </c>
      <c r="D269" s="89">
        <v>1145300</v>
      </c>
      <c r="F269" s="190"/>
    </row>
    <row r="270" spans="1:6" ht="12.75">
      <c r="A270" s="106" t="s">
        <v>459</v>
      </c>
      <c r="B270" s="105" t="s">
        <v>937</v>
      </c>
      <c r="C270" s="105">
        <v>800</v>
      </c>
      <c r="D270" s="120">
        <v>133317</v>
      </c>
      <c r="F270" s="190"/>
    </row>
    <row r="271" spans="1:6" ht="25.5">
      <c r="A271" s="208" t="s">
        <v>536</v>
      </c>
      <c r="B271" s="109" t="s">
        <v>941</v>
      </c>
      <c r="C271" s="108" t="s">
        <v>469</v>
      </c>
      <c r="D271" s="209">
        <f>D272+D275</f>
        <v>971994</v>
      </c>
      <c r="F271" s="190"/>
    </row>
    <row r="272" spans="1:6" ht="25.5">
      <c r="A272" s="218" t="s">
        <v>537</v>
      </c>
      <c r="B272" s="111" t="s">
        <v>942</v>
      </c>
      <c r="C272" s="110" t="s">
        <v>469</v>
      </c>
      <c r="D272" s="211">
        <f>D273</f>
        <v>593652</v>
      </c>
      <c r="F272" s="190"/>
    </row>
    <row r="273" spans="1:6" ht="25.5">
      <c r="A273" s="213" t="s">
        <v>428</v>
      </c>
      <c r="B273" s="112" t="s">
        <v>943</v>
      </c>
      <c r="C273" s="110"/>
      <c r="D273" s="211">
        <f>SUM(D274:D274)</f>
        <v>593652</v>
      </c>
      <c r="F273" s="190"/>
    </row>
    <row r="274" spans="1:6" ht="51">
      <c r="A274" s="214" t="s">
        <v>474</v>
      </c>
      <c r="B274" s="112" t="s">
        <v>943</v>
      </c>
      <c r="C274" s="110">
        <v>100</v>
      </c>
      <c r="D274" s="211">
        <v>593652</v>
      </c>
      <c r="F274" s="190"/>
    </row>
    <row r="275" spans="1:6" ht="25.5">
      <c r="A275" s="214" t="s">
        <v>131</v>
      </c>
      <c r="B275" s="111" t="s">
        <v>130</v>
      </c>
      <c r="C275" s="110"/>
      <c r="D275" s="211">
        <f>D276</f>
        <v>378342</v>
      </c>
      <c r="F275" s="190"/>
    </row>
    <row r="276" spans="1:6" ht="25.5">
      <c r="A276" s="213" t="s">
        <v>428</v>
      </c>
      <c r="B276" s="112" t="s">
        <v>129</v>
      </c>
      <c r="C276" s="110"/>
      <c r="D276" s="211">
        <f>SUM(D277:D278)</f>
        <v>378342</v>
      </c>
      <c r="F276" s="190"/>
    </row>
    <row r="277" spans="1:6" ht="51">
      <c r="A277" s="214" t="s">
        <v>474</v>
      </c>
      <c r="B277" s="112" t="s">
        <v>129</v>
      </c>
      <c r="C277" s="110">
        <v>100</v>
      </c>
      <c r="D277" s="215">
        <v>321342</v>
      </c>
      <c r="F277" s="190"/>
    </row>
    <row r="278" spans="1:6" ht="25.5">
      <c r="A278" s="214" t="s">
        <v>403</v>
      </c>
      <c r="B278" s="112" t="s">
        <v>129</v>
      </c>
      <c r="C278" s="110">
        <v>200</v>
      </c>
      <c r="D278" s="215">
        <v>57000</v>
      </c>
      <c r="F278" s="190"/>
    </row>
    <row r="279" spans="1:6" ht="25.5">
      <c r="A279" s="141" t="s">
        <v>146</v>
      </c>
      <c r="B279" s="103" t="s">
        <v>145</v>
      </c>
      <c r="C279" s="104" t="s">
        <v>469</v>
      </c>
      <c r="D279" s="222">
        <f>D280</f>
        <v>67136</v>
      </c>
      <c r="F279" s="190"/>
    </row>
    <row r="280" spans="1:6" ht="12.75">
      <c r="A280" s="23" t="s">
        <v>144</v>
      </c>
      <c r="B280" s="28" t="s">
        <v>143</v>
      </c>
      <c r="C280" s="35"/>
      <c r="D280" s="87">
        <f>D281+D283</f>
        <v>67136</v>
      </c>
      <c r="F280" s="190"/>
    </row>
    <row r="281" spans="1:6" ht="25.5">
      <c r="A281" s="25" t="s">
        <v>127</v>
      </c>
      <c r="B281" s="28" t="s">
        <v>412</v>
      </c>
      <c r="C281" s="24"/>
      <c r="D281" s="87">
        <v>59936</v>
      </c>
      <c r="F281" s="190"/>
    </row>
    <row r="282" spans="1:6" ht="12.75">
      <c r="A282" s="23" t="s">
        <v>459</v>
      </c>
      <c r="B282" s="28" t="s">
        <v>412</v>
      </c>
      <c r="C282" s="24">
        <v>800</v>
      </c>
      <c r="D282" s="87">
        <v>59936</v>
      </c>
      <c r="F282" s="190"/>
    </row>
    <row r="283" spans="1:6" ht="25.5">
      <c r="A283" s="125" t="s">
        <v>142</v>
      </c>
      <c r="B283" s="28" t="s">
        <v>141</v>
      </c>
      <c r="C283" s="35" t="s">
        <v>469</v>
      </c>
      <c r="D283" s="87">
        <f>D284</f>
        <v>7200</v>
      </c>
      <c r="F283" s="190"/>
    </row>
    <row r="284" spans="1:6" ht="25.5">
      <c r="A284" s="106" t="s">
        <v>473</v>
      </c>
      <c r="B284" s="29" t="s">
        <v>141</v>
      </c>
      <c r="C284" s="105">
        <v>200</v>
      </c>
      <c r="D284" s="120">
        <v>7200</v>
      </c>
      <c r="F284" s="190"/>
    </row>
    <row r="285" spans="1:6" ht="25.5">
      <c r="A285" s="208" t="s">
        <v>867</v>
      </c>
      <c r="B285" s="109" t="s">
        <v>103</v>
      </c>
      <c r="C285" s="108"/>
      <c r="D285" s="209">
        <f>D286</f>
        <v>21762132</v>
      </c>
      <c r="F285" s="190"/>
    </row>
    <row r="286" spans="1:6" ht="12.75">
      <c r="A286" s="218" t="s">
        <v>879</v>
      </c>
      <c r="B286" s="111" t="s">
        <v>105</v>
      </c>
      <c r="C286" s="110"/>
      <c r="D286" s="211">
        <f>D287+D289+D292+D294+D296+D300+D302+D304+D306</f>
        <v>21762132</v>
      </c>
      <c r="F286" s="190"/>
    </row>
    <row r="287" spans="1:6" ht="25.5">
      <c r="A287" s="83" t="s">
        <v>505</v>
      </c>
      <c r="B287" s="112" t="s">
        <v>136</v>
      </c>
      <c r="C287" s="110"/>
      <c r="D287" s="211">
        <f>D288</f>
        <v>573083</v>
      </c>
      <c r="F287" s="190"/>
    </row>
    <row r="288" spans="1:6" ht="25.5">
      <c r="A288" s="214" t="s">
        <v>473</v>
      </c>
      <c r="B288" s="112" t="s">
        <v>136</v>
      </c>
      <c r="C288" s="110">
        <v>200</v>
      </c>
      <c r="D288" s="215">
        <v>573083</v>
      </c>
      <c r="F288" s="190"/>
    </row>
    <row r="289" spans="1:6" ht="51">
      <c r="A289" s="83" t="s">
        <v>504</v>
      </c>
      <c r="B289" s="112" t="s">
        <v>137</v>
      </c>
      <c r="C289" s="112"/>
      <c r="D289" s="211">
        <f>D290+D291</f>
        <v>152900</v>
      </c>
      <c r="F289" s="190"/>
    </row>
    <row r="290" spans="1:6" ht="51">
      <c r="A290" s="214" t="s">
        <v>474</v>
      </c>
      <c r="B290" s="112" t="s">
        <v>137</v>
      </c>
      <c r="C290" s="112">
        <v>100</v>
      </c>
      <c r="D290" s="215">
        <v>131800</v>
      </c>
      <c r="F290" s="190"/>
    </row>
    <row r="291" spans="1:7" ht="25.5">
      <c r="A291" s="214" t="s">
        <v>473</v>
      </c>
      <c r="B291" s="112" t="s">
        <v>137</v>
      </c>
      <c r="C291" s="112">
        <v>200</v>
      </c>
      <c r="D291" s="215">
        <v>21100</v>
      </c>
      <c r="E291" s="194"/>
      <c r="F291" s="190"/>
      <c r="G291" s="195"/>
    </row>
    <row r="292" spans="1:7" ht="12.75">
      <c r="A292" s="23" t="s">
        <v>414</v>
      </c>
      <c r="B292" s="28" t="s">
        <v>5</v>
      </c>
      <c r="C292" s="24"/>
      <c r="D292" s="87">
        <f>D293</f>
        <v>920505</v>
      </c>
      <c r="E292" s="194"/>
      <c r="F292" s="190"/>
      <c r="G292" s="195"/>
    </row>
    <row r="293" spans="1:7" ht="25.5">
      <c r="A293" s="23" t="s">
        <v>403</v>
      </c>
      <c r="B293" s="28" t="s">
        <v>5</v>
      </c>
      <c r="C293" s="24">
        <v>200</v>
      </c>
      <c r="D293" s="87">
        <v>920505</v>
      </c>
      <c r="E293" s="194"/>
      <c r="F293" s="190"/>
      <c r="G293" s="195"/>
    </row>
    <row r="294" spans="1:7" ht="12.75">
      <c r="A294" s="117" t="s">
        <v>689</v>
      </c>
      <c r="B294" s="28" t="s">
        <v>4</v>
      </c>
      <c r="C294" s="24"/>
      <c r="D294" s="87">
        <f>D295</f>
        <v>1380759</v>
      </c>
      <c r="E294" s="194"/>
      <c r="F294" s="190"/>
      <c r="G294" s="195"/>
    </row>
    <row r="295" spans="1:7" ht="25.5">
      <c r="A295" s="26" t="s">
        <v>403</v>
      </c>
      <c r="B295" s="28" t="s">
        <v>4</v>
      </c>
      <c r="C295" s="27">
        <v>200</v>
      </c>
      <c r="D295" s="86">
        <v>1380759</v>
      </c>
      <c r="E295" s="194"/>
      <c r="F295" s="190"/>
      <c r="G295" s="195"/>
    </row>
    <row r="296" spans="1:6" ht="25.5">
      <c r="A296" s="213" t="s">
        <v>189</v>
      </c>
      <c r="B296" s="112" t="s">
        <v>107</v>
      </c>
      <c r="C296" s="116" t="s">
        <v>469</v>
      </c>
      <c r="D296" s="211">
        <f>SUM(D297:D299)</f>
        <v>18234885</v>
      </c>
      <c r="F296" s="190"/>
    </row>
    <row r="297" spans="1:6" ht="51">
      <c r="A297" s="214" t="s">
        <v>474</v>
      </c>
      <c r="B297" s="112" t="s">
        <v>107</v>
      </c>
      <c r="C297" s="110" t="s">
        <v>292</v>
      </c>
      <c r="D297" s="215">
        <v>17647492</v>
      </c>
      <c r="F297" s="190"/>
    </row>
    <row r="298" spans="1:6" ht="25.5">
      <c r="A298" s="214" t="s">
        <v>403</v>
      </c>
      <c r="B298" s="112" t="s">
        <v>107</v>
      </c>
      <c r="C298" s="110" t="s">
        <v>456</v>
      </c>
      <c r="D298" s="215">
        <v>549900</v>
      </c>
      <c r="F298" s="190"/>
    </row>
    <row r="299" spans="1:6" ht="12.75">
      <c r="A299" s="214" t="s">
        <v>459</v>
      </c>
      <c r="B299" s="112" t="s">
        <v>107</v>
      </c>
      <c r="C299" s="110" t="s">
        <v>460</v>
      </c>
      <c r="D299" s="215">
        <v>37493</v>
      </c>
      <c r="F299" s="190"/>
    </row>
    <row r="300" spans="1:6" ht="25.5" hidden="1">
      <c r="A300" s="25" t="s">
        <v>127</v>
      </c>
      <c r="B300" s="112" t="s">
        <v>550</v>
      </c>
      <c r="C300" s="110"/>
      <c r="D300" s="215">
        <f>D301</f>
        <v>0</v>
      </c>
      <c r="F300" s="190"/>
    </row>
    <row r="301" spans="1:6" ht="12.75" hidden="1">
      <c r="A301" s="23" t="s">
        <v>459</v>
      </c>
      <c r="B301" s="112" t="s">
        <v>550</v>
      </c>
      <c r="C301" s="110">
        <v>800</v>
      </c>
      <c r="D301" s="215"/>
      <c r="F301" s="190"/>
    </row>
    <row r="302" spans="1:6" ht="25.5">
      <c r="A302" s="304" t="s">
        <v>762</v>
      </c>
      <c r="B302" s="276" t="s">
        <v>763</v>
      </c>
      <c r="C302" s="330"/>
      <c r="D302" s="331">
        <f>D303</f>
        <v>150000</v>
      </c>
      <c r="F302" s="190"/>
    </row>
    <row r="303" spans="1:6" ht="25.5">
      <c r="A303" s="324" t="s">
        <v>403</v>
      </c>
      <c r="B303" s="334" t="s">
        <v>763</v>
      </c>
      <c r="C303" s="333">
        <v>200</v>
      </c>
      <c r="D303" s="335">
        <v>150000</v>
      </c>
      <c r="F303" s="190"/>
    </row>
    <row r="304" spans="1:6" ht="25.5">
      <c r="A304" s="213" t="s">
        <v>651</v>
      </c>
      <c r="B304" s="112" t="s">
        <v>108</v>
      </c>
      <c r="C304" s="116" t="s">
        <v>469</v>
      </c>
      <c r="D304" s="211">
        <f>D305</f>
        <v>350000</v>
      </c>
      <c r="F304" s="190"/>
    </row>
    <row r="305" spans="1:6" ht="25.5">
      <c r="A305" s="214" t="s">
        <v>403</v>
      </c>
      <c r="B305" s="112" t="s">
        <v>108</v>
      </c>
      <c r="C305" s="112">
        <v>200</v>
      </c>
      <c r="D305" s="215">
        <v>350000</v>
      </c>
      <c r="F305" s="190"/>
    </row>
    <row r="306" spans="1:6" ht="38.25" hidden="1">
      <c r="A306" s="50" t="s">
        <v>754</v>
      </c>
      <c r="B306" s="28" t="s">
        <v>755</v>
      </c>
      <c r="C306" s="205"/>
      <c r="D306" s="290"/>
      <c r="F306" s="190"/>
    </row>
    <row r="307" spans="1:6" ht="12.75" hidden="1">
      <c r="A307" s="23" t="s">
        <v>459</v>
      </c>
      <c r="B307" s="28" t="s">
        <v>755</v>
      </c>
      <c r="C307" s="205">
        <v>800</v>
      </c>
      <c r="D307" s="290"/>
      <c r="F307" s="190"/>
    </row>
    <row r="308" spans="1:7" ht="12.75">
      <c r="A308" s="208" t="s">
        <v>541</v>
      </c>
      <c r="B308" s="108" t="s">
        <v>944</v>
      </c>
      <c r="C308" s="108" t="s">
        <v>469</v>
      </c>
      <c r="D308" s="209">
        <f>D309</f>
        <v>300000</v>
      </c>
      <c r="E308" s="202"/>
      <c r="F308" s="190"/>
      <c r="G308" s="197"/>
    </row>
    <row r="309" spans="1:7" ht="12.75">
      <c r="A309" s="214" t="s">
        <v>161</v>
      </c>
      <c r="B309" s="110" t="s">
        <v>945</v>
      </c>
      <c r="C309" s="110" t="s">
        <v>469</v>
      </c>
      <c r="D309" s="211">
        <f>D310+D312</f>
        <v>300000</v>
      </c>
      <c r="E309" s="202"/>
      <c r="F309" s="190"/>
      <c r="G309" s="197"/>
    </row>
    <row r="310" spans="1:7" ht="12.75" hidden="1">
      <c r="A310" s="304" t="s">
        <v>752</v>
      </c>
      <c r="B310" s="301" t="s">
        <v>753</v>
      </c>
      <c r="C310" s="323" t="s">
        <v>469</v>
      </c>
      <c r="D310" s="322"/>
      <c r="E310" s="202"/>
      <c r="F310" s="190"/>
      <c r="G310" s="197"/>
    </row>
    <row r="311" spans="1:7" ht="12.75" hidden="1">
      <c r="A311" s="324" t="s">
        <v>463</v>
      </c>
      <c r="B311" s="325" t="s">
        <v>753</v>
      </c>
      <c r="C311" s="325">
        <v>300</v>
      </c>
      <c r="D311" s="322"/>
      <c r="E311" s="202"/>
      <c r="F311" s="190"/>
      <c r="G311" s="197"/>
    </row>
    <row r="312" spans="1:7" ht="12.75">
      <c r="A312" s="213" t="s">
        <v>431</v>
      </c>
      <c r="B312" s="110" t="s">
        <v>371</v>
      </c>
      <c r="C312" s="116" t="s">
        <v>469</v>
      </c>
      <c r="D312" s="211">
        <f>D313</f>
        <v>300000</v>
      </c>
      <c r="E312" s="202"/>
      <c r="F312" s="190"/>
      <c r="G312" s="197"/>
    </row>
    <row r="313" spans="1:7" ht="12.75">
      <c r="A313" s="223" t="s">
        <v>459</v>
      </c>
      <c r="B313" s="224" t="s">
        <v>371</v>
      </c>
      <c r="C313" s="224" t="s">
        <v>460</v>
      </c>
      <c r="D313" s="225">
        <v>300000</v>
      </c>
      <c r="E313" s="202"/>
      <c r="F313" s="190"/>
      <c r="G313" s="197"/>
    </row>
    <row r="314" spans="5:7" ht="12.75">
      <c r="E314" s="198"/>
      <c r="F314" s="198"/>
      <c r="G314" s="203"/>
    </row>
    <row r="315" spans="5:7" ht="12.75">
      <c r="E315" s="194"/>
      <c r="F315" s="194"/>
      <c r="G315" s="195"/>
    </row>
    <row r="316" spans="5:7" ht="12.75">
      <c r="E316" s="194"/>
      <c r="F316" s="194"/>
      <c r="G316" s="195"/>
    </row>
    <row r="317" spans="5:7" ht="12.75">
      <c r="E317" s="194"/>
      <c r="F317" s="194"/>
      <c r="G317" s="197"/>
    </row>
    <row r="318" spans="5:7" ht="12.75">
      <c r="E318" s="14"/>
      <c r="F318" s="190"/>
      <c r="G318" s="14"/>
    </row>
    <row r="319" spans="5:7" ht="12.75">
      <c r="E319" s="14"/>
      <c r="F319" s="190"/>
      <c r="G319" s="14"/>
    </row>
    <row r="320" spans="5:7" ht="12.75">
      <c r="E320" s="14"/>
      <c r="F320" s="190"/>
      <c r="G320" s="14"/>
    </row>
    <row r="321" spans="5:7" ht="12.75">
      <c r="E321" s="14"/>
      <c r="F321" s="190"/>
      <c r="G321" s="14"/>
    </row>
    <row r="322" spans="5:7" ht="12.75">
      <c r="E322" s="14"/>
      <c r="F322" s="190"/>
      <c r="G322" s="14"/>
    </row>
    <row r="323" spans="5:7" ht="12.75">
      <c r="E323" s="14"/>
      <c r="F323" s="190"/>
      <c r="G323" s="14"/>
    </row>
    <row r="324" spans="5:7" ht="12.75">
      <c r="E324" s="14"/>
      <c r="F324" s="190"/>
      <c r="G324" s="14"/>
    </row>
    <row r="325" spans="5:7" ht="12.75">
      <c r="E325" s="14"/>
      <c r="F325" s="190"/>
      <c r="G325" s="14"/>
    </row>
    <row r="326" spans="5:7" ht="12.75">
      <c r="E326" s="14"/>
      <c r="F326" s="190"/>
      <c r="G326" s="14"/>
    </row>
  </sheetData>
  <sheetProtection/>
  <printOptions/>
  <pageMargins left="0.7874015748031497" right="0.16" top="0.5905511811023623" bottom="0.3937007874015748" header="0.31496062992125984" footer="0.31496062992125984"/>
  <pageSetup fitToHeight="0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</sheetPr>
  <dimension ref="A1:E269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6.00390625" style="14" customWidth="1"/>
    <col min="2" max="2" width="13.421875" style="14" bestFit="1" customWidth="1"/>
    <col min="3" max="3" width="4.57421875" style="14" customWidth="1"/>
    <col min="4" max="5" width="14.00390625" style="14" customWidth="1"/>
    <col min="6" max="16384" width="9.140625" style="14" customWidth="1"/>
  </cols>
  <sheetData>
    <row r="1" spans="1:5" ht="12.75">
      <c r="A1" s="32"/>
      <c r="B1" s="16"/>
      <c r="C1" s="16"/>
      <c r="D1" s="17"/>
      <c r="E1" s="17" t="s">
        <v>219</v>
      </c>
    </row>
    <row r="2" spans="1:5" ht="12.75">
      <c r="A2" s="32"/>
      <c r="B2" s="16"/>
      <c r="C2" s="16"/>
      <c r="D2" s="227"/>
      <c r="E2" s="227" t="s">
        <v>433</v>
      </c>
    </row>
    <row r="3" spans="1:5" ht="12.75">
      <c r="A3" s="32"/>
      <c r="B3" s="16"/>
      <c r="C3" s="16"/>
      <c r="D3" s="174"/>
      <c r="E3" s="174" t="s">
        <v>681</v>
      </c>
    </row>
    <row r="4" spans="1:5" ht="12.75">
      <c r="A4" s="15"/>
      <c r="B4" s="16"/>
      <c r="C4" s="16"/>
      <c r="D4" s="18"/>
      <c r="E4" s="18"/>
    </row>
    <row r="5" spans="1:5" ht="38.25">
      <c r="A5" s="19" t="s">
        <v>682</v>
      </c>
      <c r="B5" s="19"/>
      <c r="C5" s="19"/>
      <c r="D5" s="19"/>
      <c r="E5" s="19"/>
    </row>
    <row r="6" spans="1:5" ht="12.75">
      <c r="A6" s="37"/>
      <c r="B6" s="37"/>
      <c r="C6" s="37"/>
      <c r="D6" s="37" t="s">
        <v>470</v>
      </c>
      <c r="E6" s="37" t="s">
        <v>470</v>
      </c>
    </row>
    <row r="7" spans="1:5" ht="22.5">
      <c r="A7" s="46" t="s">
        <v>466</v>
      </c>
      <c r="B7" s="46" t="s">
        <v>151</v>
      </c>
      <c r="C7" s="46" t="s">
        <v>152</v>
      </c>
      <c r="D7" s="46" t="s">
        <v>676</v>
      </c>
      <c r="E7" s="46" t="s">
        <v>299</v>
      </c>
    </row>
    <row r="8" spans="1:5" ht="12.75">
      <c r="A8" s="72" t="s">
        <v>454</v>
      </c>
      <c r="B8" s="72">
        <v>2</v>
      </c>
      <c r="C8" s="72">
        <v>3</v>
      </c>
      <c r="D8" s="72">
        <v>4</v>
      </c>
      <c r="E8" s="72">
        <v>4</v>
      </c>
    </row>
    <row r="9" spans="1:5" ht="12.75">
      <c r="A9" s="42" t="s">
        <v>471</v>
      </c>
      <c r="B9" s="43" t="s">
        <v>469</v>
      </c>
      <c r="C9" s="43" t="s">
        <v>469</v>
      </c>
      <c r="D9" s="92">
        <f>D10+D26+D63+D118+D124+D143+D159+D174+D183+D190+D201+D205+D214+D218+D223+D227+D236+D244+D250+D265+D269</f>
        <v>320107733</v>
      </c>
      <c r="E9" s="92">
        <f>E10+E26+E63+E118+E124+E143+E159+E174+E183+E190+E201+E205+E214+E218+E223+E227+E236+E244+E250+E265+E269</f>
        <v>321036062</v>
      </c>
    </row>
    <row r="10" spans="1:5" ht="25.5">
      <c r="A10" s="236" t="s">
        <v>104</v>
      </c>
      <c r="B10" s="237" t="s">
        <v>718</v>
      </c>
      <c r="C10" s="238" t="s">
        <v>469</v>
      </c>
      <c r="D10" s="88">
        <f>D11+D20</f>
        <v>24038156</v>
      </c>
      <c r="E10" s="88">
        <f>E11+E20</f>
        <v>24506156</v>
      </c>
    </row>
    <row r="11" spans="1:5" ht="27" customHeight="1">
      <c r="A11" s="20" t="s">
        <v>286</v>
      </c>
      <c r="B11" s="28" t="s">
        <v>719</v>
      </c>
      <c r="C11" s="24" t="s">
        <v>469</v>
      </c>
      <c r="D11" s="87">
        <f>D12+D17</f>
        <v>4560091</v>
      </c>
      <c r="E11" s="87">
        <f>E12+E17</f>
        <v>4560091</v>
      </c>
    </row>
    <row r="12" spans="1:5" ht="25.5">
      <c r="A12" s="121" t="s">
        <v>177</v>
      </c>
      <c r="B12" s="28" t="s">
        <v>720</v>
      </c>
      <c r="C12" s="24"/>
      <c r="D12" s="87">
        <f>D13</f>
        <v>4560091</v>
      </c>
      <c r="E12" s="87">
        <f>E13</f>
        <v>4560091</v>
      </c>
    </row>
    <row r="13" spans="1:5" ht="25.5">
      <c r="A13" s="25" t="s">
        <v>430</v>
      </c>
      <c r="B13" s="28" t="s">
        <v>721</v>
      </c>
      <c r="C13" s="24" t="s">
        <v>469</v>
      </c>
      <c r="D13" s="87">
        <f>SUM(D14:D16)</f>
        <v>4560091</v>
      </c>
      <c r="E13" s="87">
        <f>SUM(E14:E16)</f>
        <v>4560091</v>
      </c>
    </row>
    <row r="14" spans="1:5" ht="63.75">
      <c r="A14" s="23" t="s">
        <v>474</v>
      </c>
      <c r="B14" s="28" t="s">
        <v>721</v>
      </c>
      <c r="C14" s="24">
        <v>100</v>
      </c>
      <c r="D14" s="89">
        <v>4082000</v>
      </c>
      <c r="E14" s="89">
        <v>4082000</v>
      </c>
    </row>
    <row r="15" spans="1:5" ht="25.5">
      <c r="A15" s="23" t="s">
        <v>403</v>
      </c>
      <c r="B15" s="28" t="s">
        <v>721</v>
      </c>
      <c r="C15" s="24">
        <v>200</v>
      </c>
      <c r="D15" s="89">
        <v>443842</v>
      </c>
      <c r="E15" s="89">
        <v>443842</v>
      </c>
    </row>
    <row r="16" spans="1:5" ht="12.75">
      <c r="A16" s="23" t="s">
        <v>459</v>
      </c>
      <c r="B16" s="28" t="s">
        <v>721</v>
      </c>
      <c r="C16" s="24">
        <v>800</v>
      </c>
      <c r="D16" s="89">
        <v>34249</v>
      </c>
      <c r="E16" s="89">
        <v>34249</v>
      </c>
    </row>
    <row r="17" spans="1:5" ht="38.25" hidden="1">
      <c r="A17" s="66" t="s">
        <v>878</v>
      </c>
      <c r="B17" s="28" t="s">
        <v>362</v>
      </c>
      <c r="C17" s="24"/>
      <c r="D17" s="89"/>
      <c r="E17" s="89"/>
    </row>
    <row r="18" spans="1:5" ht="25.5" hidden="1">
      <c r="A18" s="25" t="s">
        <v>127</v>
      </c>
      <c r="B18" s="28" t="s">
        <v>363</v>
      </c>
      <c r="C18" s="24"/>
      <c r="D18" s="89"/>
      <c r="E18" s="89"/>
    </row>
    <row r="19" spans="1:5" ht="25.5" hidden="1">
      <c r="A19" s="23" t="s">
        <v>403</v>
      </c>
      <c r="B19" s="28" t="s">
        <v>363</v>
      </c>
      <c r="C19" s="24">
        <v>200</v>
      </c>
      <c r="D19" s="89"/>
      <c r="E19" s="89"/>
    </row>
    <row r="20" spans="1:5" ht="27.75" customHeight="1">
      <c r="A20" s="20" t="s">
        <v>287</v>
      </c>
      <c r="B20" s="28" t="s">
        <v>722</v>
      </c>
      <c r="C20" s="24"/>
      <c r="D20" s="87">
        <f>D21</f>
        <v>19478065</v>
      </c>
      <c r="E20" s="87">
        <f>E21</f>
        <v>19946065</v>
      </c>
    </row>
    <row r="21" spans="1:5" ht="51">
      <c r="A21" s="121" t="s">
        <v>884</v>
      </c>
      <c r="B21" s="28" t="s">
        <v>723</v>
      </c>
      <c r="C21" s="24"/>
      <c r="D21" s="87">
        <f>D22+D24</f>
        <v>19478065</v>
      </c>
      <c r="E21" s="87">
        <f>E22+E24</f>
        <v>19946065</v>
      </c>
    </row>
    <row r="22" spans="1:5" ht="25.5">
      <c r="A22" s="25" t="s">
        <v>430</v>
      </c>
      <c r="B22" s="28" t="s">
        <v>724</v>
      </c>
      <c r="C22" s="24"/>
      <c r="D22" s="87">
        <f>D23</f>
        <v>19228065</v>
      </c>
      <c r="E22" s="87">
        <f>E23</f>
        <v>19696065</v>
      </c>
    </row>
    <row r="23" spans="1:5" ht="38.25">
      <c r="A23" s="23" t="s">
        <v>472</v>
      </c>
      <c r="B23" s="28" t="s">
        <v>724</v>
      </c>
      <c r="C23" s="24">
        <v>600</v>
      </c>
      <c r="D23" s="89">
        <v>19228065</v>
      </c>
      <c r="E23" s="89">
        <v>19696065</v>
      </c>
    </row>
    <row r="24" spans="1:5" ht="36">
      <c r="A24" s="122" t="s">
        <v>176</v>
      </c>
      <c r="B24" s="28" t="s">
        <v>443</v>
      </c>
      <c r="C24" s="24"/>
      <c r="D24" s="87">
        <f>D25</f>
        <v>250000</v>
      </c>
      <c r="E24" s="87">
        <f>E25</f>
        <v>250000</v>
      </c>
    </row>
    <row r="25" spans="1:5" ht="25.5">
      <c r="A25" s="26" t="s">
        <v>473</v>
      </c>
      <c r="B25" s="30" t="s">
        <v>443</v>
      </c>
      <c r="C25" s="27">
        <v>200</v>
      </c>
      <c r="D25" s="119">
        <v>250000</v>
      </c>
      <c r="E25" s="119">
        <v>250000</v>
      </c>
    </row>
    <row r="26" spans="1:5" ht="25.5">
      <c r="A26" s="44" t="s">
        <v>529</v>
      </c>
      <c r="B26" s="49" t="s">
        <v>372</v>
      </c>
      <c r="C26" s="34" t="s">
        <v>469</v>
      </c>
      <c r="D26" s="90">
        <f>D27+D36+D52</f>
        <v>16443760</v>
      </c>
      <c r="E26" s="90">
        <f>E27+E36+E52</f>
        <v>16443760</v>
      </c>
    </row>
    <row r="27" spans="1:5" ht="51">
      <c r="A27" s="20" t="s">
        <v>808</v>
      </c>
      <c r="B27" s="13" t="s">
        <v>95</v>
      </c>
      <c r="C27" s="24" t="s">
        <v>469</v>
      </c>
      <c r="D27" s="87">
        <f>D28+D31</f>
        <v>2264900</v>
      </c>
      <c r="E27" s="87">
        <f>E28+E31</f>
        <v>2264900</v>
      </c>
    </row>
    <row r="28" spans="1:5" ht="51">
      <c r="A28" s="123" t="s">
        <v>637</v>
      </c>
      <c r="B28" s="13" t="s">
        <v>215</v>
      </c>
      <c r="C28" s="24"/>
      <c r="D28" s="87">
        <f>D29</f>
        <v>124300</v>
      </c>
      <c r="E28" s="87">
        <f>E29</f>
        <v>124300</v>
      </c>
    </row>
    <row r="29" spans="1:5" ht="38.25">
      <c r="A29" s="25" t="s">
        <v>866</v>
      </c>
      <c r="B29" s="28" t="s">
        <v>638</v>
      </c>
      <c r="C29" s="24" t="s">
        <v>469</v>
      </c>
      <c r="D29" s="87">
        <f>D30</f>
        <v>124300</v>
      </c>
      <c r="E29" s="87">
        <f>E30</f>
        <v>124300</v>
      </c>
    </row>
    <row r="30" spans="1:5" ht="38.25">
      <c r="A30" s="23" t="s">
        <v>472</v>
      </c>
      <c r="B30" s="28" t="s">
        <v>638</v>
      </c>
      <c r="C30" s="24" t="s">
        <v>461</v>
      </c>
      <c r="D30" s="89">
        <v>124300</v>
      </c>
      <c r="E30" s="89">
        <v>124300</v>
      </c>
    </row>
    <row r="31" spans="1:5" ht="51">
      <c r="A31" s="124" t="s">
        <v>497</v>
      </c>
      <c r="B31" s="13" t="s">
        <v>498</v>
      </c>
      <c r="C31" s="24"/>
      <c r="D31" s="87">
        <f>D32</f>
        <v>2140600</v>
      </c>
      <c r="E31" s="87">
        <f>E32</f>
        <v>2140600</v>
      </c>
    </row>
    <row r="32" spans="1:5" ht="38.25">
      <c r="A32" s="25" t="s">
        <v>818</v>
      </c>
      <c r="B32" s="13" t="s">
        <v>499</v>
      </c>
      <c r="C32" s="24" t="s">
        <v>469</v>
      </c>
      <c r="D32" s="87">
        <f>SUM(D33:D35)</f>
        <v>2140600</v>
      </c>
      <c r="E32" s="87">
        <f>SUM(E33:E35)</f>
        <v>2140600</v>
      </c>
    </row>
    <row r="33" spans="1:5" ht="63.75">
      <c r="A33" s="23" t="s">
        <v>474</v>
      </c>
      <c r="B33" s="13" t="s">
        <v>499</v>
      </c>
      <c r="C33" s="24">
        <v>100</v>
      </c>
      <c r="D33" s="89">
        <v>1999000</v>
      </c>
      <c r="E33" s="89">
        <v>1999000</v>
      </c>
    </row>
    <row r="34" spans="1:5" ht="25.5">
      <c r="A34" s="23" t="s">
        <v>403</v>
      </c>
      <c r="B34" s="13" t="s">
        <v>499</v>
      </c>
      <c r="C34" s="24">
        <v>200</v>
      </c>
      <c r="D34" s="89">
        <v>141000</v>
      </c>
      <c r="E34" s="89">
        <v>141000</v>
      </c>
    </row>
    <row r="35" spans="1:5" ht="12.75">
      <c r="A35" s="23" t="s">
        <v>459</v>
      </c>
      <c r="B35" s="13" t="s">
        <v>499</v>
      </c>
      <c r="C35" s="24">
        <v>800</v>
      </c>
      <c r="D35" s="89">
        <v>600</v>
      </c>
      <c r="E35" s="89">
        <v>600</v>
      </c>
    </row>
    <row r="36" spans="1:5" ht="51">
      <c r="A36" s="20" t="s">
        <v>530</v>
      </c>
      <c r="B36" s="13" t="s">
        <v>200</v>
      </c>
      <c r="C36" s="24" t="s">
        <v>469</v>
      </c>
      <c r="D36" s="87">
        <f>D37+D44+D48</f>
        <v>7986493</v>
      </c>
      <c r="E36" s="87">
        <f>E37+E44+E48</f>
        <v>7986493</v>
      </c>
    </row>
    <row r="37" spans="1:5" ht="25.5">
      <c r="A37" s="121" t="s">
        <v>885</v>
      </c>
      <c r="B37" s="13" t="s">
        <v>209</v>
      </c>
      <c r="C37" s="24"/>
      <c r="D37" s="87">
        <f>D38+D41</f>
        <v>7542420</v>
      </c>
      <c r="E37" s="87">
        <f>E38+E41</f>
        <v>7542420</v>
      </c>
    </row>
    <row r="38" spans="1:5" ht="25.5">
      <c r="A38" s="25" t="s">
        <v>289</v>
      </c>
      <c r="B38" s="28" t="s">
        <v>886</v>
      </c>
      <c r="C38" s="24" t="s">
        <v>469</v>
      </c>
      <c r="D38" s="87">
        <f>SUM(D39:D40)</f>
        <v>6862287</v>
      </c>
      <c r="E38" s="87">
        <f>SUM(E39:E40)</f>
        <v>6862287</v>
      </c>
    </row>
    <row r="39" spans="1:5" ht="25.5">
      <c r="A39" s="23" t="s">
        <v>403</v>
      </c>
      <c r="B39" s="28" t="s">
        <v>886</v>
      </c>
      <c r="C39" s="24">
        <v>200</v>
      </c>
      <c r="D39" s="89">
        <v>110000</v>
      </c>
      <c r="E39" s="89">
        <v>110000</v>
      </c>
    </row>
    <row r="40" spans="1:5" ht="25.5">
      <c r="A40" s="23" t="s">
        <v>463</v>
      </c>
      <c r="B40" s="28" t="s">
        <v>886</v>
      </c>
      <c r="C40" s="24">
        <v>300</v>
      </c>
      <c r="D40" s="89">
        <v>6752287</v>
      </c>
      <c r="E40" s="89">
        <v>6752287</v>
      </c>
    </row>
    <row r="41" spans="1:5" ht="25.5">
      <c r="A41" s="25" t="s">
        <v>290</v>
      </c>
      <c r="B41" s="28" t="s">
        <v>887</v>
      </c>
      <c r="C41" s="24" t="s">
        <v>469</v>
      </c>
      <c r="D41" s="87">
        <f>SUM(D42:D43)</f>
        <v>680133</v>
      </c>
      <c r="E41" s="87">
        <f>SUM(E42:E43)</f>
        <v>680133</v>
      </c>
    </row>
    <row r="42" spans="1:5" ht="25.5">
      <c r="A42" s="23" t="s">
        <v>403</v>
      </c>
      <c r="B42" s="28" t="s">
        <v>887</v>
      </c>
      <c r="C42" s="24">
        <v>200</v>
      </c>
      <c r="D42" s="89">
        <v>23000</v>
      </c>
      <c r="E42" s="89">
        <v>23000</v>
      </c>
    </row>
    <row r="43" spans="1:5" ht="25.5">
      <c r="A43" s="23" t="s">
        <v>463</v>
      </c>
      <c r="B43" s="28" t="s">
        <v>887</v>
      </c>
      <c r="C43" s="24" t="s">
        <v>462</v>
      </c>
      <c r="D43" s="89">
        <v>657133</v>
      </c>
      <c r="E43" s="89">
        <v>657133</v>
      </c>
    </row>
    <row r="44" spans="1:5" ht="25.5">
      <c r="A44" s="117" t="s">
        <v>206</v>
      </c>
      <c r="B44" s="13" t="s">
        <v>210</v>
      </c>
      <c r="C44" s="21"/>
      <c r="D44" s="87">
        <f>D45</f>
        <v>142484</v>
      </c>
      <c r="E44" s="87">
        <f>E45</f>
        <v>142484</v>
      </c>
    </row>
    <row r="45" spans="1:5" ht="38.25">
      <c r="A45" s="25" t="s">
        <v>432</v>
      </c>
      <c r="B45" s="28" t="s">
        <v>211</v>
      </c>
      <c r="C45" s="24" t="s">
        <v>469</v>
      </c>
      <c r="D45" s="87">
        <f>SUM(D46:D47)</f>
        <v>142484</v>
      </c>
      <c r="E45" s="87">
        <f>SUM(E46:E47)</f>
        <v>142484</v>
      </c>
    </row>
    <row r="46" spans="1:5" ht="25.5">
      <c r="A46" s="23" t="s">
        <v>403</v>
      </c>
      <c r="B46" s="28" t="s">
        <v>211</v>
      </c>
      <c r="C46" s="24">
        <v>200</v>
      </c>
      <c r="D46" s="87">
        <v>3052</v>
      </c>
      <c r="E46" s="87">
        <v>3052</v>
      </c>
    </row>
    <row r="47" spans="1:5" ht="25.5">
      <c r="A47" s="23" t="s">
        <v>463</v>
      </c>
      <c r="B47" s="28" t="s">
        <v>211</v>
      </c>
      <c r="C47" s="24" t="s">
        <v>462</v>
      </c>
      <c r="D47" s="89">
        <v>139432</v>
      </c>
      <c r="E47" s="89">
        <v>139432</v>
      </c>
    </row>
    <row r="48" spans="1:5" ht="38.25">
      <c r="A48" s="123" t="s">
        <v>888</v>
      </c>
      <c r="B48" s="13" t="s">
        <v>212</v>
      </c>
      <c r="C48" s="21"/>
      <c r="D48" s="87">
        <f>D49</f>
        <v>301589</v>
      </c>
      <c r="E48" s="87">
        <f>E49</f>
        <v>301589</v>
      </c>
    </row>
    <row r="49" spans="1:5" ht="38.25">
      <c r="A49" s="25" t="s">
        <v>187</v>
      </c>
      <c r="B49" s="28" t="s">
        <v>213</v>
      </c>
      <c r="C49" s="24" t="s">
        <v>469</v>
      </c>
      <c r="D49" s="87">
        <f>SUM(D50:D51)</f>
        <v>301589</v>
      </c>
      <c r="E49" s="87">
        <f>SUM(E50:E51)</f>
        <v>301589</v>
      </c>
    </row>
    <row r="50" spans="1:5" ht="25.5">
      <c r="A50" s="23" t="s">
        <v>403</v>
      </c>
      <c r="B50" s="28" t="s">
        <v>213</v>
      </c>
      <c r="C50" s="24">
        <v>200</v>
      </c>
      <c r="D50" s="89">
        <v>4500</v>
      </c>
      <c r="E50" s="89">
        <v>4500</v>
      </c>
    </row>
    <row r="51" spans="1:5" ht="25.5">
      <c r="A51" s="23" t="s">
        <v>463</v>
      </c>
      <c r="B51" s="28" t="s">
        <v>213</v>
      </c>
      <c r="C51" s="24">
        <v>300</v>
      </c>
      <c r="D51" s="89">
        <v>297089</v>
      </c>
      <c r="E51" s="89">
        <v>297089</v>
      </c>
    </row>
    <row r="52" spans="1:5" ht="63.75">
      <c r="A52" s="20" t="s">
        <v>539</v>
      </c>
      <c r="B52" s="21" t="s">
        <v>96</v>
      </c>
      <c r="C52" s="21"/>
      <c r="D52" s="87">
        <f>D53+D56+D59</f>
        <v>6192367</v>
      </c>
      <c r="E52" s="87">
        <f>E53+E56+E59</f>
        <v>6192367</v>
      </c>
    </row>
    <row r="53" spans="1:5" ht="38.25">
      <c r="A53" s="121" t="s">
        <v>493</v>
      </c>
      <c r="B53" s="21" t="s">
        <v>207</v>
      </c>
      <c r="C53" s="24"/>
      <c r="D53" s="87">
        <f>D54</f>
        <v>1265319</v>
      </c>
      <c r="E53" s="87">
        <f>E54</f>
        <v>1265319</v>
      </c>
    </row>
    <row r="54" spans="1:5" ht="12.75">
      <c r="A54" s="117" t="s">
        <v>237</v>
      </c>
      <c r="B54" s="28" t="s">
        <v>494</v>
      </c>
      <c r="C54" s="24"/>
      <c r="D54" s="87">
        <f>D55</f>
        <v>1265319</v>
      </c>
      <c r="E54" s="87">
        <f>E55</f>
        <v>1265319</v>
      </c>
    </row>
    <row r="55" spans="1:5" ht="25.5">
      <c r="A55" s="23" t="s">
        <v>463</v>
      </c>
      <c r="B55" s="28" t="s">
        <v>494</v>
      </c>
      <c r="C55" s="24">
        <v>300</v>
      </c>
      <c r="D55" s="89">
        <v>1265319</v>
      </c>
      <c r="E55" s="89">
        <v>1265319</v>
      </c>
    </row>
    <row r="56" spans="1:5" ht="63.75">
      <c r="A56" s="121" t="s">
        <v>208</v>
      </c>
      <c r="B56" s="13" t="s">
        <v>495</v>
      </c>
      <c r="C56" s="24"/>
      <c r="D56" s="87">
        <f>D57</f>
        <v>4009648</v>
      </c>
      <c r="E56" s="87">
        <f>E57</f>
        <v>4009648</v>
      </c>
    </row>
    <row r="57" spans="1:5" ht="38.25">
      <c r="A57" s="25" t="s">
        <v>291</v>
      </c>
      <c r="B57" s="28" t="s">
        <v>496</v>
      </c>
      <c r="C57" s="24" t="s">
        <v>469</v>
      </c>
      <c r="D57" s="87">
        <f>SUM(D58:D58)</f>
        <v>4009648</v>
      </c>
      <c r="E57" s="87">
        <f>SUM(E58:E58)</f>
        <v>4009648</v>
      </c>
    </row>
    <row r="58" spans="1:5" ht="25.5">
      <c r="A58" s="23" t="s">
        <v>463</v>
      </c>
      <c r="B58" s="28" t="s">
        <v>496</v>
      </c>
      <c r="C58" s="24">
        <v>300</v>
      </c>
      <c r="D58" s="89">
        <v>4009648</v>
      </c>
      <c r="E58" s="89">
        <v>4009648</v>
      </c>
    </row>
    <row r="59" spans="1:5" ht="51">
      <c r="A59" s="23" t="s">
        <v>288</v>
      </c>
      <c r="B59" s="21" t="s">
        <v>295</v>
      </c>
      <c r="C59" s="24"/>
      <c r="D59" s="87">
        <f>D60</f>
        <v>917400</v>
      </c>
      <c r="E59" s="87">
        <f>E60</f>
        <v>917400</v>
      </c>
    </row>
    <row r="60" spans="1:5" ht="51">
      <c r="A60" s="25" t="s">
        <v>167</v>
      </c>
      <c r="B60" s="28" t="s">
        <v>639</v>
      </c>
      <c r="C60" s="24"/>
      <c r="D60" s="87">
        <f>SUM(D61:D62)</f>
        <v>917400</v>
      </c>
      <c r="E60" s="87">
        <f>SUM(E61:E62)</f>
        <v>917400</v>
      </c>
    </row>
    <row r="61" spans="1:5" ht="63.75">
      <c r="A61" s="23" t="s">
        <v>474</v>
      </c>
      <c r="B61" s="28" t="s">
        <v>639</v>
      </c>
      <c r="C61" s="24">
        <v>100</v>
      </c>
      <c r="D61" s="89">
        <v>882000</v>
      </c>
      <c r="E61" s="89">
        <v>882000</v>
      </c>
    </row>
    <row r="62" spans="1:5" ht="25.5">
      <c r="A62" s="26" t="s">
        <v>403</v>
      </c>
      <c r="B62" s="30" t="s">
        <v>639</v>
      </c>
      <c r="C62" s="27" t="s">
        <v>456</v>
      </c>
      <c r="D62" s="86">
        <v>35400</v>
      </c>
      <c r="E62" s="86">
        <v>35400</v>
      </c>
    </row>
    <row r="63" spans="1:5" ht="38.25">
      <c r="A63" s="44" t="s">
        <v>673</v>
      </c>
      <c r="B63" s="49" t="s">
        <v>239</v>
      </c>
      <c r="C63" s="34" t="s">
        <v>469</v>
      </c>
      <c r="D63" s="90">
        <f>D64+D78+D111</f>
        <v>213639095</v>
      </c>
      <c r="E63" s="90">
        <f>E64+E78+E111</f>
        <v>217579956</v>
      </c>
    </row>
    <row r="64" spans="1:5" ht="51">
      <c r="A64" s="20" t="s">
        <v>614</v>
      </c>
      <c r="B64" s="28" t="s">
        <v>712</v>
      </c>
      <c r="C64" s="24" t="s">
        <v>469</v>
      </c>
      <c r="D64" s="87">
        <f>D65+D68+D73</f>
        <v>7397746</v>
      </c>
      <c r="E64" s="87">
        <f>E65+E68+E73</f>
        <v>7397746</v>
      </c>
    </row>
    <row r="65" spans="1:5" ht="51">
      <c r="A65" s="117" t="s">
        <v>648</v>
      </c>
      <c r="B65" s="28" t="s">
        <v>713</v>
      </c>
      <c r="C65" s="24"/>
      <c r="D65" s="87">
        <f>D66</f>
        <v>204389</v>
      </c>
      <c r="E65" s="87">
        <f>E66</f>
        <v>204389</v>
      </c>
    </row>
    <row r="66" spans="1:5" ht="38.25">
      <c r="A66" s="23" t="s">
        <v>296</v>
      </c>
      <c r="B66" s="28" t="s">
        <v>714</v>
      </c>
      <c r="C66" s="24"/>
      <c r="D66" s="87">
        <f>D67</f>
        <v>204389</v>
      </c>
      <c r="E66" s="87">
        <f>E67</f>
        <v>204389</v>
      </c>
    </row>
    <row r="67" spans="1:5" ht="63.75">
      <c r="A67" s="23" t="s">
        <v>474</v>
      </c>
      <c r="B67" s="28" t="s">
        <v>714</v>
      </c>
      <c r="C67" s="24">
        <v>100</v>
      </c>
      <c r="D67" s="89">
        <v>204389</v>
      </c>
      <c r="E67" s="89">
        <v>204389</v>
      </c>
    </row>
    <row r="68" spans="1:5" ht="38.25">
      <c r="A68" s="125" t="s">
        <v>729</v>
      </c>
      <c r="B68" s="28" t="s">
        <v>716</v>
      </c>
      <c r="C68" s="24"/>
      <c r="D68" s="87">
        <f>D69</f>
        <v>5828506</v>
      </c>
      <c r="E68" s="87">
        <f>E69</f>
        <v>5828506</v>
      </c>
    </row>
    <row r="69" spans="1:5" ht="25.5">
      <c r="A69" s="25" t="s">
        <v>189</v>
      </c>
      <c r="B69" s="28" t="s">
        <v>717</v>
      </c>
      <c r="C69" s="24" t="s">
        <v>469</v>
      </c>
      <c r="D69" s="87">
        <f>SUM(D70:D72)</f>
        <v>5828506</v>
      </c>
      <c r="E69" s="87">
        <f>SUM(E70:E72)</f>
        <v>5828506</v>
      </c>
    </row>
    <row r="70" spans="1:5" ht="63.75">
      <c r="A70" s="23" t="s">
        <v>474</v>
      </c>
      <c r="B70" s="28" t="s">
        <v>717</v>
      </c>
      <c r="C70" s="24" t="s">
        <v>292</v>
      </c>
      <c r="D70" s="89">
        <v>4943000</v>
      </c>
      <c r="E70" s="89">
        <v>4943000</v>
      </c>
    </row>
    <row r="71" spans="1:5" ht="25.5">
      <c r="A71" s="23" t="s">
        <v>403</v>
      </c>
      <c r="B71" s="28" t="s">
        <v>717</v>
      </c>
      <c r="C71" s="24" t="s">
        <v>456</v>
      </c>
      <c r="D71" s="89">
        <v>880000</v>
      </c>
      <c r="E71" s="89">
        <v>880000</v>
      </c>
    </row>
    <row r="72" spans="1:5" ht="12.75">
      <c r="A72" s="23" t="s">
        <v>459</v>
      </c>
      <c r="B72" s="28" t="s">
        <v>717</v>
      </c>
      <c r="C72" s="24">
        <v>800</v>
      </c>
      <c r="D72" s="89">
        <v>5506</v>
      </c>
      <c r="E72" s="89">
        <v>5506</v>
      </c>
    </row>
    <row r="73" spans="1:5" ht="38.25">
      <c r="A73" s="25" t="s">
        <v>880</v>
      </c>
      <c r="B73" s="28" t="s">
        <v>882</v>
      </c>
      <c r="C73" s="24"/>
      <c r="D73" s="87">
        <f>D74</f>
        <v>1364851</v>
      </c>
      <c r="E73" s="87">
        <f>E74</f>
        <v>1364851</v>
      </c>
    </row>
    <row r="74" spans="1:5" ht="25.5">
      <c r="A74" s="25" t="s">
        <v>428</v>
      </c>
      <c r="B74" s="28" t="s">
        <v>883</v>
      </c>
      <c r="C74" s="24"/>
      <c r="D74" s="87">
        <f>SUM(D75:D77)</f>
        <v>1364851</v>
      </c>
      <c r="E74" s="87">
        <f>SUM(E75:E77)</f>
        <v>1364851</v>
      </c>
    </row>
    <row r="75" spans="1:5" ht="63.75">
      <c r="A75" s="23" t="s">
        <v>474</v>
      </c>
      <c r="B75" s="28" t="s">
        <v>883</v>
      </c>
      <c r="C75" s="24" t="s">
        <v>292</v>
      </c>
      <c r="D75" s="89">
        <v>1192851</v>
      </c>
      <c r="E75" s="89">
        <v>1192851</v>
      </c>
    </row>
    <row r="76" spans="1:5" ht="25.5">
      <c r="A76" s="23" t="s">
        <v>403</v>
      </c>
      <c r="B76" s="28" t="s">
        <v>883</v>
      </c>
      <c r="C76" s="24" t="s">
        <v>456</v>
      </c>
      <c r="D76" s="89">
        <v>168000</v>
      </c>
      <c r="E76" s="89">
        <v>168000</v>
      </c>
    </row>
    <row r="77" spans="1:5" ht="12.75">
      <c r="A77" s="23" t="s">
        <v>459</v>
      </c>
      <c r="B77" s="28" t="s">
        <v>883</v>
      </c>
      <c r="C77" s="24">
        <v>800</v>
      </c>
      <c r="D77" s="89">
        <v>4000</v>
      </c>
      <c r="E77" s="89">
        <v>4000</v>
      </c>
    </row>
    <row r="78" spans="1:5" ht="51">
      <c r="A78" s="20" t="s">
        <v>674</v>
      </c>
      <c r="B78" s="13" t="s">
        <v>240</v>
      </c>
      <c r="C78" s="24" t="s">
        <v>469</v>
      </c>
      <c r="D78" s="87">
        <f>D79+D87+D93+D98+D105+D108</f>
        <v>189399709</v>
      </c>
      <c r="E78" s="87">
        <f>E79+E87+E93+E98+E105+E108</f>
        <v>193340570</v>
      </c>
    </row>
    <row r="79" spans="1:5" ht="25.5">
      <c r="A79" s="117" t="s">
        <v>643</v>
      </c>
      <c r="B79" s="28" t="s">
        <v>241</v>
      </c>
      <c r="C79" s="24"/>
      <c r="D79" s="87">
        <f>D80+D83</f>
        <v>82421296</v>
      </c>
      <c r="E79" s="87">
        <f>E80+E83</f>
        <v>83655296</v>
      </c>
    </row>
    <row r="80" spans="1:5" ht="114.75">
      <c r="A80" s="23" t="s">
        <v>701</v>
      </c>
      <c r="B80" s="28" t="s">
        <v>702</v>
      </c>
      <c r="C80" s="24" t="s">
        <v>469</v>
      </c>
      <c r="D80" s="87">
        <f>SUM(D81:D82)</f>
        <v>45538337</v>
      </c>
      <c r="E80" s="87">
        <f>SUM(E81:E82)</f>
        <v>45538337</v>
      </c>
    </row>
    <row r="81" spans="1:5" ht="63.75">
      <c r="A81" s="23" t="s">
        <v>474</v>
      </c>
      <c r="B81" s="28" t="s">
        <v>702</v>
      </c>
      <c r="C81" s="24" t="s">
        <v>292</v>
      </c>
      <c r="D81" s="89">
        <v>45097477</v>
      </c>
      <c r="E81" s="89">
        <v>45097477</v>
      </c>
    </row>
    <row r="82" spans="1:5" ht="25.5">
      <c r="A82" s="23" t="s">
        <v>403</v>
      </c>
      <c r="B82" s="28" t="s">
        <v>702</v>
      </c>
      <c r="C82" s="24" t="s">
        <v>456</v>
      </c>
      <c r="D82" s="89">
        <v>440860</v>
      </c>
      <c r="E82" s="89">
        <v>440860</v>
      </c>
    </row>
    <row r="83" spans="1:5" ht="25.5">
      <c r="A83" s="25" t="s">
        <v>189</v>
      </c>
      <c r="B83" s="28" t="s">
        <v>703</v>
      </c>
      <c r="C83" s="24"/>
      <c r="D83" s="87">
        <f>SUM(D84:D86)</f>
        <v>36882959</v>
      </c>
      <c r="E83" s="87">
        <f>SUM(E84:E86)</f>
        <v>38116959</v>
      </c>
    </row>
    <row r="84" spans="1:5" ht="63.75">
      <c r="A84" s="23" t="s">
        <v>474</v>
      </c>
      <c r="B84" s="28" t="s">
        <v>703</v>
      </c>
      <c r="C84" s="24">
        <v>100</v>
      </c>
      <c r="D84" s="89">
        <v>15327000</v>
      </c>
      <c r="E84" s="89">
        <v>15327000</v>
      </c>
    </row>
    <row r="85" spans="1:5" ht="25.5">
      <c r="A85" s="23" t="s">
        <v>403</v>
      </c>
      <c r="B85" s="28" t="s">
        <v>703</v>
      </c>
      <c r="C85" s="24">
        <v>200</v>
      </c>
      <c r="D85" s="89">
        <v>19277097</v>
      </c>
      <c r="E85" s="89">
        <v>20511097</v>
      </c>
    </row>
    <row r="86" spans="1:5" ht="12.75">
      <c r="A86" s="23" t="s">
        <v>459</v>
      </c>
      <c r="B86" s="28" t="s">
        <v>703</v>
      </c>
      <c r="C86" s="24">
        <v>800</v>
      </c>
      <c r="D86" s="89">
        <v>2278862</v>
      </c>
      <c r="E86" s="89">
        <v>2278862</v>
      </c>
    </row>
    <row r="87" spans="1:5" ht="25.5">
      <c r="A87" s="117" t="s">
        <v>624</v>
      </c>
      <c r="B87" s="28" t="s">
        <v>214</v>
      </c>
      <c r="C87" s="24"/>
      <c r="D87" s="87">
        <f>D88+D91</f>
        <v>3984998</v>
      </c>
      <c r="E87" s="87">
        <f>E88+E91</f>
        <v>3984998</v>
      </c>
    </row>
    <row r="88" spans="1:5" ht="12.75">
      <c r="A88" s="23" t="s">
        <v>726</v>
      </c>
      <c r="B88" s="28" t="s">
        <v>618</v>
      </c>
      <c r="C88" s="24"/>
      <c r="D88" s="87">
        <f>SUM(D89:D90)</f>
        <v>3984998</v>
      </c>
      <c r="E88" s="87">
        <f>SUM(E89:E90)</f>
        <v>3984998</v>
      </c>
    </row>
    <row r="89" spans="1:5" ht="25.5">
      <c r="A89" s="23" t="s">
        <v>403</v>
      </c>
      <c r="B89" s="28" t="s">
        <v>618</v>
      </c>
      <c r="C89" s="24">
        <v>200</v>
      </c>
      <c r="D89" s="89">
        <v>15876</v>
      </c>
      <c r="E89" s="89">
        <v>15876</v>
      </c>
    </row>
    <row r="90" spans="1:5" ht="25.5">
      <c r="A90" s="23" t="s">
        <v>463</v>
      </c>
      <c r="B90" s="28" t="s">
        <v>618</v>
      </c>
      <c r="C90" s="24">
        <v>300</v>
      </c>
      <c r="D90" s="89">
        <v>3969122</v>
      </c>
      <c r="E90" s="89">
        <v>3969122</v>
      </c>
    </row>
    <row r="91" spans="1:5" ht="25.5" hidden="1">
      <c r="A91" s="79" t="s">
        <v>415</v>
      </c>
      <c r="B91" s="28" t="s">
        <v>730</v>
      </c>
      <c r="C91" s="24"/>
      <c r="D91" s="87">
        <f>D92</f>
        <v>0</v>
      </c>
      <c r="E91" s="87">
        <f>E92</f>
        <v>0</v>
      </c>
    </row>
    <row r="92" spans="1:5" ht="25.5" hidden="1">
      <c r="A92" s="23" t="s">
        <v>403</v>
      </c>
      <c r="B92" s="28" t="s">
        <v>730</v>
      </c>
      <c r="C92" s="24">
        <v>200</v>
      </c>
      <c r="D92" s="89"/>
      <c r="E92" s="89"/>
    </row>
    <row r="93" spans="1:5" ht="25.5">
      <c r="A93" s="117" t="s">
        <v>645</v>
      </c>
      <c r="B93" s="28" t="s">
        <v>704</v>
      </c>
      <c r="C93" s="24"/>
      <c r="D93" s="87">
        <f>D94+D96</f>
        <v>100139890</v>
      </c>
      <c r="E93" s="87">
        <f>E94+E96</f>
        <v>102983353</v>
      </c>
    </row>
    <row r="94" spans="1:5" ht="114.75">
      <c r="A94" s="23" t="s">
        <v>926</v>
      </c>
      <c r="B94" s="28" t="s">
        <v>705</v>
      </c>
      <c r="C94" s="24" t="s">
        <v>469</v>
      </c>
      <c r="D94" s="87">
        <f>D95</f>
        <v>82333293</v>
      </c>
      <c r="E94" s="87">
        <f>E95</f>
        <v>82878756</v>
      </c>
    </row>
    <row r="95" spans="1:5" ht="38.25">
      <c r="A95" s="23" t="s">
        <v>472</v>
      </c>
      <c r="B95" s="28" t="s">
        <v>705</v>
      </c>
      <c r="C95" s="24">
        <v>600</v>
      </c>
      <c r="D95" s="89">
        <v>82333293</v>
      </c>
      <c r="E95" s="89">
        <v>82878756</v>
      </c>
    </row>
    <row r="96" spans="1:5" ht="25.5">
      <c r="A96" s="25" t="s">
        <v>189</v>
      </c>
      <c r="B96" s="28" t="s">
        <v>706</v>
      </c>
      <c r="C96" s="24"/>
      <c r="D96" s="87">
        <f>D97</f>
        <v>17806597</v>
      </c>
      <c r="E96" s="87">
        <f>E97</f>
        <v>20104597</v>
      </c>
    </row>
    <row r="97" spans="1:5" ht="38.25">
      <c r="A97" s="23" t="s">
        <v>472</v>
      </c>
      <c r="B97" s="28" t="s">
        <v>706</v>
      </c>
      <c r="C97" s="24">
        <v>600</v>
      </c>
      <c r="D97" s="89">
        <v>17806597</v>
      </c>
      <c r="E97" s="89">
        <v>20104597</v>
      </c>
    </row>
    <row r="98" spans="1:5" ht="25.5">
      <c r="A98" s="117" t="s">
        <v>646</v>
      </c>
      <c r="B98" s="13" t="s">
        <v>707</v>
      </c>
      <c r="C98" s="24"/>
      <c r="D98" s="87">
        <f>D99+D101+D103</f>
        <v>2716923</v>
      </c>
      <c r="E98" s="87">
        <f>E99+E101+E103</f>
        <v>2716923</v>
      </c>
    </row>
    <row r="99" spans="1:5" ht="51">
      <c r="A99" s="80" t="s">
        <v>2</v>
      </c>
      <c r="B99" s="28" t="s">
        <v>3</v>
      </c>
      <c r="C99" s="24"/>
      <c r="D99" s="87">
        <f>D100</f>
        <v>991424</v>
      </c>
      <c r="E99" s="87">
        <f>E100</f>
        <v>991424</v>
      </c>
    </row>
    <row r="100" spans="1:5" ht="38.25">
      <c r="A100" s="23" t="s">
        <v>472</v>
      </c>
      <c r="B100" s="28" t="s">
        <v>3</v>
      </c>
      <c r="C100" s="24">
        <v>600</v>
      </c>
      <c r="D100" s="87">
        <v>991424</v>
      </c>
      <c r="E100" s="87">
        <v>991424</v>
      </c>
    </row>
    <row r="101" spans="1:5" ht="76.5">
      <c r="A101" s="79" t="s">
        <v>698</v>
      </c>
      <c r="B101" s="74" t="s">
        <v>708</v>
      </c>
      <c r="C101" s="93"/>
      <c r="D101" s="129">
        <f>D102</f>
        <v>1698499</v>
      </c>
      <c r="E101" s="129">
        <f>E102</f>
        <v>1698499</v>
      </c>
    </row>
    <row r="102" spans="1:5" ht="38.25">
      <c r="A102" s="81" t="s">
        <v>472</v>
      </c>
      <c r="B102" s="74" t="s">
        <v>708</v>
      </c>
      <c r="C102" s="93">
        <v>600</v>
      </c>
      <c r="D102" s="169">
        <v>1698499</v>
      </c>
      <c r="E102" s="169">
        <v>1698499</v>
      </c>
    </row>
    <row r="103" spans="1:5" ht="24">
      <c r="A103" s="77" t="s">
        <v>361</v>
      </c>
      <c r="B103" s="28" t="s">
        <v>446</v>
      </c>
      <c r="C103" s="24"/>
      <c r="D103" s="129">
        <f>D104</f>
        <v>27000</v>
      </c>
      <c r="E103" s="129">
        <f>E104</f>
        <v>27000</v>
      </c>
    </row>
    <row r="104" spans="1:5" ht="38.25">
      <c r="A104" s="23" t="s">
        <v>472</v>
      </c>
      <c r="B104" s="28" t="s">
        <v>446</v>
      </c>
      <c r="C104" s="24">
        <v>300</v>
      </c>
      <c r="D104" s="169">
        <v>27000</v>
      </c>
      <c r="E104" s="169">
        <v>27000</v>
      </c>
    </row>
    <row r="105" spans="1:5" ht="12.75">
      <c r="A105" s="280" t="s">
        <v>691</v>
      </c>
      <c r="B105" s="28" t="s">
        <v>740</v>
      </c>
      <c r="C105" s="93"/>
      <c r="D105" s="129">
        <f>D107</f>
        <v>45943</v>
      </c>
      <c r="E105" s="129">
        <f>E107</f>
        <v>0</v>
      </c>
    </row>
    <row r="106" spans="1:5" ht="76.5">
      <c r="A106" s="291" t="s">
        <v>502</v>
      </c>
      <c r="B106" s="28" t="s">
        <v>741</v>
      </c>
      <c r="C106" s="93"/>
      <c r="D106" s="129">
        <v>45943</v>
      </c>
      <c r="E106" s="129">
        <f>E107</f>
        <v>0</v>
      </c>
    </row>
    <row r="107" spans="1:5" ht="38.25">
      <c r="A107" s="81" t="s">
        <v>472</v>
      </c>
      <c r="B107" s="28" t="s">
        <v>741</v>
      </c>
      <c r="C107" s="93">
        <v>600</v>
      </c>
      <c r="D107" s="169">
        <v>45943</v>
      </c>
      <c r="E107" s="169"/>
    </row>
    <row r="108" spans="1:5" ht="25.5">
      <c r="A108" s="280" t="s">
        <v>693</v>
      </c>
      <c r="B108" s="28" t="s">
        <v>950</v>
      </c>
      <c r="C108" s="93"/>
      <c r="D108" s="129">
        <f>D109</f>
        <v>90659</v>
      </c>
      <c r="E108" s="129">
        <f>E109</f>
        <v>0</v>
      </c>
    </row>
    <row r="109" spans="1:5" ht="51">
      <c r="A109" s="280" t="s">
        <v>694</v>
      </c>
      <c r="B109" s="28" t="s">
        <v>951</v>
      </c>
      <c r="C109" s="93"/>
      <c r="D109" s="129">
        <f>D110</f>
        <v>90659</v>
      </c>
      <c r="E109" s="129">
        <f>E110</f>
        <v>0</v>
      </c>
    </row>
    <row r="110" spans="1:5" ht="41.25" customHeight="1">
      <c r="A110" s="81" t="s">
        <v>472</v>
      </c>
      <c r="B110" s="28" t="s">
        <v>951</v>
      </c>
      <c r="C110" s="93">
        <v>600</v>
      </c>
      <c r="D110" s="169">
        <v>90659</v>
      </c>
      <c r="E110" s="169"/>
    </row>
    <row r="111" spans="1:5" ht="51">
      <c r="A111" s="20" t="s">
        <v>94</v>
      </c>
      <c r="B111" s="13" t="s">
        <v>709</v>
      </c>
      <c r="C111" s="24" t="s">
        <v>469</v>
      </c>
      <c r="D111" s="87">
        <f>D112+D116</f>
        <v>16841640</v>
      </c>
      <c r="E111" s="87">
        <f>E112+E116</f>
        <v>16841640</v>
      </c>
    </row>
    <row r="112" spans="1:5" ht="38.25">
      <c r="A112" s="117" t="s">
        <v>647</v>
      </c>
      <c r="B112" s="28" t="s">
        <v>710</v>
      </c>
      <c r="C112" s="24"/>
      <c r="D112" s="87">
        <f>D113</f>
        <v>16841640</v>
      </c>
      <c r="E112" s="87">
        <f>E113</f>
        <v>16841640</v>
      </c>
    </row>
    <row r="113" spans="1:5" ht="25.5">
      <c r="A113" s="25" t="s">
        <v>189</v>
      </c>
      <c r="B113" s="28" t="s">
        <v>711</v>
      </c>
      <c r="C113" s="24" t="s">
        <v>469</v>
      </c>
      <c r="D113" s="87">
        <f>D114</f>
        <v>16841640</v>
      </c>
      <c r="E113" s="87">
        <f>E114</f>
        <v>16841640</v>
      </c>
    </row>
    <row r="114" spans="1:5" ht="38.25">
      <c r="A114" s="81" t="s">
        <v>472</v>
      </c>
      <c r="B114" s="28" t="s">
        <v>711</v>
      </c>
      <c r="C114" s="24">
        <v>600</v>
      </c>
      <c r="D114" s="89">
        <v>16841640</v>
      </c>
      <c r="E114" s="89">
        <v>16841640</v>
      </c>
    </row>
    <row r="115" spans="1:5" ht="12.75" hidden="1">
      <c r="A115" s="280" t="s">
        <v>692</v>
      </c>
      <c r="B115" s="28" t="s">
        <v>948</v>
      </c>
      <c r="C115" s="93"/>
      <c r="D115" s="129">
        <f>D116</f>
        <v>0</v>
      </c>
      <c r="E115" s="129">
        <f>E116</f>
        <v>0</v>
      </c>
    </row>
    <row r="116" spans="1:5" ht="51" hidden="1">
      <c r="A116" s="280" t="s">
        <v>503</v>
      </c>
      <c r="B116" s="28" t="s">
        <v>949</v>
      </c>
      <c r="C116" s="93"/>
      <c r="D116" s="129">
        <f>D117</f>
        <v>0</v>
      </c>
      <c r="E116" s="129">
        <f>E117</f>
        <v>0</v>
      </c>
    </row>
    <row r="117" spans="1:5" ht="25.5" hidden="1">
      <c r="A117" s="23" t="s">
        <v>403</v>
      </c>
      <c r="B117" s="28" t="s">
        <v>949</v>
      </c>
      <c r="C117" s="93">
        <v>200</v>
      </c>
      <c r="D117" s="169"/>
      <c r="E117" s="169"/>
    </row>
    <row r="118" spans="1:5" ht="51">
      <c r="A118" s="208" t="s">
        <v>665</v>
      </c>
      <c r="B118" s="109" t="s">
        <v>97</v>
      </c>
      <c r="C118" s="108" t="s">
        <v>469</v>
      </c>
      <c r="D118" s="209">
        <f aca="true" t="shared" si="0" ref="D118:E120">D119</f>
        <v>1470401</v>
      </c>
      <c r="E118" s="209">
        <f t="shared" si="0"/>
        <v>1470401</v>
      </c>
    </row>
    <row r="119" spans="1:5" ht="89.25">
      <c r="A119" s="210" t="s">
        <v>613</v>
      </c>
      <c r="B119" s="112" t="s">
        <v>98</v>
      </c>
      <c r="C119" s="116" t="s">
        <v>469</v>
      </c>
      <c r="D119" s="211">
        <f t="shared" si="0"/>
        <v>1470401</v>
      </c>
      <c r="E119" s="211">
        <f t="shared" si="0"/>
        <v>1470401</v>
      </c>
    </row>
    <row r="120" spans="1:5" ht="51">
      <c r="A120" s="212" t="s">
        <v>128</v>
      </c>
      <c r="B120" s="112" t="s">
        <v>99</v>
      </c>
      <c r="C120" s="116"/>
      <c r="D120" s="211">
        <f t="shared" si="0"/>
        <v>1470401</v>
      </c>
      <c r="E120" s="211">
        <f t="shared" si="0"/>
        <v>1470401</v>
      </c>
    </row>
    <row r="121" spans="1:5" ht="25.5">
      <c r="A121" s="213" t="s">
        <v>168</v>
      </c>
      <c r="B121" s="112" t="s">
        <v>100</v>
      </c>
      <c r="C121" s="116" t="s">
        <v>469</v>
      </c>
      <c r="D121" s="211">
        <f>SUM(D122:D123)</f>
        <v>1470401</v>
      </c>
      <c r="E121" s="211">
        <f>SUM(E122:E123)</f>
        <v>1470401</v>
      </c>
    </row>
    <row r="122" spans="1:5" ht="25.5">
      <c r="A122" s="214" t="s">
        <v>403</v>
      </c>
      <c r="B122" s="112" t="s">
        <v>100</v>
      </c>
      <c r="C122" s="110" t="s">
        <v>456</v>
      </c>
      <c r="D122" s="215">
        <v>1432000</v>
      </c>
      <c r="E122" s="215">
        <v>1432000</v>
      </c>
    </row>
    <row r="123" spans="1:5" ht="12.75">
      <c r="A123" s="216" t="s">
        <v>459</v>
      </c>
      <c r="B123" s="114" t="s">
        <v>100</v>
      </c>
      <c r="C123" s="115">
        <v>800</v>
      </c>
      <c r="D123" s="217">
        <v>38401</v>
      </c>
      <c r="E123" s="217">
        <v>38401</v>
      </c>
    </row>
    <row r="124" spans="1:5" ht="63.75">
      <c r="A124" s="208" t="s">
        <v>669</v>
      </c>
      <c r="B124" s="109" t="s">
        <v>123</v>
      </c>
      <c r="C124" s="108"/>
      <c r="D124" s="209">
        <f>D125+D132</f>
        <v>14452337</v>
      </c>
      <c r="E124" s="209">
        <f>E125+E132</f>
        <v>6707254</v>
      </c>
    </row>
    <row r="125" spans="1:5" ht="102">
      <c r="A125" s="20" t="s">
        <v>364</v>
      </c>
      <c r="B125" s="28" t="s">
        <v>365</v>
      </c>
      <c r="C125" s="64"/>
      <c r="D125" s="87">
        <f>D126+D129</f>
        <v>8199898</v>
      </c>
      <c r="E125" s="87">
        <f>E126+E129</f>
        <v>0</v>
      </c>
    </row>
    <row r="126" spans="1:5" ht="38.25">
      <c r="A126" s="280" t="s">
        <v>690</v>
      </c>
      <c r="B126" s="28" t="s">
        <v>952</v>
      </c>
      <c r="C126" s="64"/>
      <c r="D126" s="87">
        <f>D127</f>
        <v>8199898</v>
      </c>
      <c r="E126" s="87">
        <f>E127</f>
        <v>0</v>
      </c>
    </row>
    <row r="127" spans="1:5" ht="76.5">
      <c r="A127" s="272" t="s">
        <v>955</v>
      </c>
      <c r="B127" s="28" t="s">
        <v>435</v>
      </c>
      <c r="C127" s="64"/>
      <c r="D127" s="87">
        <f>D128</f>
        <v>8199898</v>
      </c>
      <c r="E127" s="87">
        <f>E128</f>
        <v>0</v>
      </c>
    </row>
    <row r="128" spans="1:5" ht="25.5">
      <c r="A128" s="81" t="s">
        <v>370</v>
      </c>
      <c r="B128" s="28" t="s">
        <v>435</v>
      </c>
      <c r="C128" s="24">
        <v>400</v>
      </c>
      <c r="D128" s="89">
        <v>8199898</v>
      </c>
      <c r="E128" s="89"/>
    </row>
    <row r="129" spans="1:5" ht="38.25" hidden="1">
      <c r="A129" s="25" t="s">
        <v>366</v>
      </c>
      <c r="B129" s="28" t="s">
        <v>367</v>
      </c>
      <c r="C129" s="21"/>
      <c r="D129" s="87">
        <f>D130</f>
        <v>0</v>
      </c>
      <c r="E129" s="87">
        <f>E130</f>
        <v>0</v>
      </c>
    </row>
    <row r="130" spans="1:5" ht="51" hidden="1">
      <c r="A130" s="278" t="s">
        <v>368</v>
      </c>
      <c r="B130" s="28" t="s">
        <v>369</v>
      </c>
      <c r="C130" s="21"/>
      <c r="D130" s="87">
        <f>D131</f>
        <v>0</v>
      </c>
      <c r="E130" s="87">
        <f>E131</f>
        <v>0</v>
      </c>
    </row>
    <row r="131" spans="1:5" ht="25.5" hidden="1">
      <c r="A131" s="81" t="s">
        <v>370</v>
      </c>
      <c r="B131" s="28" t="s">
        <v>369</v>
      </c>
      <c r="C131" s="21">
        <v>400</v>
      </c>
      <c r="D131" s="89"/>
      <c r="E131" s="89"/>
    </row>
    <row r="132" spans="1:5" ht="89.25">
      <c r="A132" s="218" t="s">
        <v>670</v>
      </c>
      <c r="B132" s="111" t="s">
        <v>238</v>
      </c>
      <c r="C132" s="113"/>
      <c r="D132" s="211">
        <f>D133+D136+D140</f>
        <v>6252439</v>
      </c>
      <c r="E132" s="211">
        <f>E133+E136+E140</f>
        <v>6707254</v>
      </c>
    </row>
    <row r="133" spans="1:5" ht="38.25">
      <c r="A133" s="219" t="s">
        <v>409</v>
      </c>
      <c r="B133" s="112" t="s">
        <v>439</v>
      </c>
      <c r="C133" s="113"/>
      <c r="D133" s="211">
        <f>D134</f>
        <v>612016</v>
      </c>
      <c r="E133" s="211">
        <f>E134</f>
        <v>612016</v>
      </c>
    </row>
    <row r="134" spans="1:5" ht="24">
      <c r="A134" s="220" t="s">
        <v>438</v>
      </c>
      <c r="B134" s="112" t="s">
        <v>437</v>
      </c>
      <c r="C134" s="113"/>
      <c r="D134" s="211">
        <f>SUM(D135:D135)</f>
        <v>612016</v>
      </c>
      <c r="E134" s="211">
        <f>SUM(E135:E135)</f>
        <v>612016</v>
      </c>
    </row>
    <row r="135" spans="1:5" ht="25.5">
      <c r="A135" s="214" t="s">
        <v>403</v>
      </c>
      <c r="B135" s="112" t="s">
        <v>437</v>
      </c>
      <c r="C135" s="110">
        <v>200</v>
      </c>
      <c r="D135" s="215">
        <v>612016</v>
      </c>
      <c r="E135" s="215">
        <v>612016</v>
      </c>
    </row>
    <row r="136" spans="1:5" ht="38.25">
      <c r="A136" s="219" t="s">
        <v>957</v>
      </c>
      <c r="B136" s="112" t="s">
        <v>641</v>
      </c>
      <c r="C136" s="110"/>
      <c r="D136" s="211">
        <f>D137</f>
        <v>5640423</v>
      </c>
      <c r="E136" s="211">
        <f>E137</f>
        <v>6095238</v>
      </c>
    </row>
    <row r="137" spans="1:5" ht="12.75">
      <c r="A137" s="221" t="s">
        <v>429</v>
      </c>
      <c r="B137" s="112" t="s">
        <v>642</v>
      </c>
      <c r="C137" s="110" t="s">
        <v>469</v>
      </c>
      <c r="D137" s="211">
        <f>SUM(D138:D139)</f>
        <v>5640423</v>
      </c>
      <c r="E137" s="211">
        <f>SUM(E138:E139)</f>
        <v>6095238</v>
      </c>
    </row>
    <row r="138" spans="1:5" ht="25.5">
      <c r="A138" s="214" t="s">
        <v>403</v>
      </c>
      <c r="B138" s="112" t="s">
        <v>642</v>
      </c>
      <c r="C138" s="110">
        <v>200</v>
      </c>
      <c r="D138" s="215">
        <v>2774000</v>
      </c>
      <c r="E138" s="215">
        <v>2774000</v>
      </c>
    </row>
    <row r="139" spans="1:5" ht="12.75">
      <c r="A139" s="214" t="s">
        <v>459</v>
      </c>
      <c r="B139" s="112" t="s">
        <v>642</v>
      </c>
      <c r="C139" s="110">
        <v>800</v>
      </c>
      <c r="D139" s="215">
        <v>2866423</v>
      </c>
      <c r="E139" s="215">
        <v>3321238</v>
      </c>
    </row>
    <row r="140" spans="1:5" ht="25.5" hidden="1">
      <c r="A140" s="219" t="s">
        <v>434</v>
      </c>
      <c r="B140" s="112" t="s">
        <v>959</v>
      </c>
      <c r="C140" s="113"/>
      <c r="D140" s="211">
        <f>D141</f>
        <v>0</v>
      </c>
      <c r="E140" s="211">
        <f>E141</f>
        <v>0</v>
      </c>
    </row>
    <row r="141" spans="1:5" ht="12.75" hidden="1">
      <c r="A141" s="214" t="s">
        <v>657</v>
      </c>
      <c r="B141" s="112" t="s">
        <v>958</v>
      </c>
      <c r="C141" s="113"/>
      <c r="D141" s="211">
        <f>D142</f>
        <v>0</v>
      </c>
      <c r="E141" s="211">
        <f>E142</f>
        <v>0</v>
      </c>
    </row>
    <row r="142" spans="1:5" ht="25.5" hidden="1">
      <c r="A142" s="216" t="s">
        <v>403</v>
      </c>
      <c r="B142" s="114" t="s">
        <v>958</v>
      </c>
      <c r="C142" s="115">
        <v>200</v>
      </c>
      <c r="D142" s="217"/>
      <c r="E142" s="217"/>
    </row>
    <row r="143" spans="1:5" ht="63.75">
      <c r="A143" s="141" t="s">
        <v>846</v>
      </c>
      <c r="B143" s="103" t="s">
        <v>845</v>
      </c>
      <c r="C143" s="102" t="s">
        <v>469</v>
      </c>
      <c r="D143" s="222">
        <f>D144+D155</f>
        <v>1413230</v>
      </c>
      <c r="E143" s="222">
        <f>E144+E155</f>
        <v>1413230</v>
      </c>
    </row>
    <row r="144" spans="1:5" ht="89.25">
      <c r="A144" s="20" t="s">
        <v>956</v>
      </c>
      <c r="B144" s="13" t="s">
        <v>182</v>
      </c>
      <c r="C144" s="24" t="s">
        <v>469</v>
      </c>
      <c r="D144" s="87">
        <f>D145+D152</f>
        <v>1263230</v>
      </c>
      <c r="E144" s="87">
        <f>E145+E152</f>
        <v>1263230</v>
      </c>
    </row>
    <row r="145" spans="1:5" ht="25.5">
      <c r="A145" s="125" t="s">
        <v>181</v>
      </c>
      <c r="B145" s="28" t="s">
        <v>180</v>
      </c>
      <c r="C145" s="24"/>
      <c r="D145" s="87">
        <f>D146+D149</f>
        <v>1163230</v>
      </c>
      <c r="E145" s="87">
        <f>E146+E149</f>
        <v>1163230</v>
      </c>
    </row>
    <row r="146" spans="1:5" ht="12.75">
      <c r="A146" s="125" t="s">
        <v>179</v>
      </c>
      <c r="B146" s="28" t="s">
        <v>178</v>
      </c>
      <c r="C146" s="24"/>
      <c r="D146" s="87">
        <f>D147+D148</f>
        <v>100000</v>
      </c>
      <c r="E146" s="87">
        <f>E147+E148</f>
        <v>100000</v>
      </c>
    </row>
    <row r="147" spans="1:5" ht="25.5">
      <c r="A147" s="216" t="s">
        <v>403</v>
      </c>
      <c r="B147" s="28" t="s">
        <v>178</v>
      </c>
      <c r="C147" s="24">
        <v>200</v>
      </c>
      <c r="D147" s="87">
        <v>90000</v>
      </c>
      <c r="E147" s="87">
        <v>90000</v>
      </c>
    </row>
    <row r="148" spans="1:5" ht="38.25">
      <c r="A148" s="23" t="s">
        <v>472</v>
      </c>
      <c r="B148" s="28" t="s">
        <v>178</v>
      </c>
      <c r="C148" s="24">
        <v>600</v>
      </c>
      <c r="D148" s="89">
        <v>10000</v>
      </c>
      <c r="E148" s="89">
        <v>10000</v>
      </c>
    </row>
    <row r="149" spans="1:5" ht="25.5">
      <c r="A149" s="79" t="s">
        <v>190</v>
      </c>
      <c r="B149" s="28" t="s">
        <v>191</v>
      </c>
      <c r="C149" s="25"/>
      <c r="D149" s="87">
        <f>D150+D151</f>
        <v>1063230</v>
      </c>
      <c r="E149" s="87">
        <f>E150+E151</f>
        <v>1063230</v>
      </c>
    </row>
    <row r="150" spans="1:5" ht="25.5">
      <c r="A150" s="23" t="s">
        <v>463</v>
      </c>
      <c r="B150" s="28" t="s">
        <v>191</v>
      </c>
      <c r="C150" s="25">
        <v>300</v>
      </c>
      <c r="D150" s="87">
        <v>631276.8</v>
      </c>
      <c r="E150" s="87">
        <v>631276.8</v>
      </c>
    </row>
    <row r="151" spans="1:5" ht="38.25">
      <c r="A151" s="23" t="s">
        <v>472</v>
      </c>
      <c r="B151" s="28" t="s">
        <v>191</v>
      </c>
      <c r="C151" s="25">
        <v>600</v>
      </c>
      <c r="D151" s="89">
        <v>431953.2</v>
      </c>
      <c r="E151" s="89">
        <v>431953.2</v>
      </c>
    </row>
    <row r="152" spans="1:5" ht="51">
      <c r="A152" s="125" t="s">
        <v>488</v>
      </c>
      <c r="B152" s="28" t="s">
        <v>489</v>
      </c>
      <c r="C152" s="24"/>
      <c r="D152" s="87">
        <f>D153</f>
        <v>100000</v>
      </c>
      <c r="E152" s="87">
        <f>E153</f>
        <v>100000</v>
      </c>
    </row>
    <row r="153" spans="1:5" ht="25.5">
      <c r="A153" s="125" t="s">
        <v>491</v>
      </c>
      <c r="B153" s="28" t="s">
        <v>490</v>
      </c>
      <c r="C153" s="24"/>
      <c r="D153" s="87">
        <f>D154</f>
        <v>100000</v>
      </c>
      <c r="E153" s="87">
        <f>E154</f>
        <v>100000</v>
      </c>
    </row>
    <row r="154" spans="1:5" ht="25.5">
      <c r="A154" s="23" t="s">
        <v>403</v>
      </c>
      <c r="B154" s="28" t="s">
        <v>490</v>
      </c>
      <c r="C154" s="24">
        <v>200</v>
      </c>
      <c r="D154" s="89">
        <v>100000</v>
      </c>
      <c r="E154" s="89">
        <v>100000</v>
      </c>
    </row>
    <row r="155" spans="1:5" ht="76.5">
      <c r="A155" s="20" t="s">
        <v>844</v>
      </c>
      <c r="B155" s="28" t="s">
        <v>623</v>
      </c>
      <c r="C155" s="35" t="s">
        <v>469</v>
      </c>
      <c r="D155" s="87">
        <f aca="true" t="shared" si="1" ref="D155:E157">D156</f>
        <v>150000</v>
      </c>
      <c r="E155" s="87">
        <f t="shared" si="1"/>
        <v>150000</v>
      </c>
    </row>
    <row r="156" spans="1:5" ht="63.75">
      <c r="A156" s="125" t="s">
        <v>622</v>
      </c>
      <c r="B156" s="28" t="s">
        <v>621</v>
      </c>
      <c r="C156" s="35"/>
      <c r="D156" s="87">
        <f t="shared" si="1"/>
        <v>150000</v>
      </c>
      <c r="E156" s="87">
        <f t="shared" si="1"/>
        <v>150000</v>
      </c>
    </row>
    <row r="157" spans="1:5" ht="51">
      <c r="A157" s="125" t="s">
        <v>620</v>
      </c>
      <c r="B157" s="28" t="s">
        <v>619</v>
      </c>
      <c r="C157" s="35"/>
      <c r="D157" s="87">
        <f t="shared" si="1"/>
        <v>150000</v>
      </c>
      <c r="E157" s="87">
        <f t="shared" si="1"/>
        <v>150000</v>
      </c>
    </row>
    <row r="158" spans="1:5" ht="25.5">
      <c r="A158" s="106" t="s">
        <v>403</v>
      </c>
      <c r="B158" s="29" t="s">
        <v>619</v>
      </c>
      <c r="C158" s="105">
        <v>200</v>
      </c>
      <c r="D158" s="120">
        <v>150000</v>
      </c>
      <c r="E158" s="120">
        <v>150000</v>
      </c>
    </row>
    <row r="159" spans="1:5" ht="63.75">
      <c r="A159" s="61" t="s">
        <v>668</v>
      </c>
      <c r="B159" s="73" t="s">
        <v>120</v>
      </c>
      <c r="C159" s="107" t="s">
        <v>469</v>
      </c>
      <c r="D159" s="118">
        <f>D160+D170</f>
        <v>2987538</v>
      </c>
      <c r="E159" s="118">
        <f>E160+E170</f>
        <v>2987538</v>
      </c>
    </row>
    <row r="160" spans="1:5" ht="89.25">
      <c r="A160" s="20" t="s">
        <v>139</v>
      </c>
      <c r="B160" s="13" t="s">
        <v>408</v>
      </c>
      <c r="C160" s="35" t="s">
        <v>469</v>
      </c>
      <c r="D160" s="87">
        <f>D161+D164+D167</f>
        <v>2487538</v>
      </c>
      <c r="E160" s="87">
        <f>E161+E164+E167</f>
        <v>2487538</v>
      </c>
    </row>
    <row r="161" spans="1:5" ht="38.25">
      <c r="A161" s="121" t="s">
        <v>407</v>
      </c>
      <c r="B161" s="28" t="s">
        <v>406</v>
      </c>
      <c r="C161" s="35"/>
      <c r="D161" s="87">
        <f>D162</f>
        <v>1023710</v>
      </c>
      <c r="E161" s="87">
        <f>E162</f>
        <v>1023710</v>
      </c>
    </row>
    <row r="162" spans="1:5" ht="38.25">
      <c r="A162" s="125" t="s">
        <v>122</v>
      </c>
      <c r="B162" s="28" t="s">
        <v>405</v>
      </c>
      <c r="C162" s="35"/>
      <c r="D162" s="87">
        <f>D163</f>
        <v>1023710</v>
      </c>
      <c r="E162" s="87">
        <f>E163</f>
        <v>1023710</v>
      </c>
    </row>
    <row r="163" spans="1:5" ht="12.75">
      <c r="A163" s="23" t="s">
        <v>459</v>
      </c>
      <c r="B163" s="28" t="s">
        <v>405</v>
      </c>
      <c r="C163" s="24">
        <v>800</v>
      </c>
      <c r="D163" s="89">
        <v>1023710</v>
      </c>
      <c r="E163" s="89">
        <v>1023710</v>
      </c>
    </row>
    <row r="164" spans="1:5" ht="38.25">
      <c r="A164" s="121" t="s">
        <v>404</v>
      </c>
      <c r="B164" s="28" t="s">
        <v>625</v>
      </c>
      <c r="C164" s="35"/>
      <c r="D164" s="87">
        <f>D165</f>
        <v>763828</v>
      </c>
      <c r="E164" s="87">
        <f>E165</f>
        <v>763828</v>
      </c>
    </row>
    <row r="165" spans="1:5" ht="38.25">
      <c r="A165" s="279" t="s">
        <v>869</v>
      </c>
      <c r="B165" s="276" t="s">
        <v>868</v>
      </c>
      <c r="C165" s="24" t="s">
        <v>469</v>
      </c>
      <c r="D165" s="87">
        <f>D166</f>
        <v>763828</v>
      </c>
      <c r="E165" s="87">
        <f>E166</f>
        <v>763828</v>
      </c>
    </row>
    <row r="166" spans="1:5" ht="25.5">
      <c r="A166" s="23" t="s">
        <v>403</v>
      </c>
      <c r="B166" s="276" t="s">
        <v>868</v>
      </c>
      <c r="C166" s="24">
        <v>200</v>
      </c>
      <c r="D166" s="89">
        <v>763828</v>
      </c>
      <c r="E166" s="89">
        <v>763828</v>
      </c>
    </row>
    <row r="167" spans="1:5" ht="51">
      <c r="A167" s="23" t="s">
        <v>953</v>
      </c>
      <c r="B167" s="28" t="s">
        <v>954</v>
      </c>
      <c r="C167" s="24"/>
      <c r="D167" s="87">
        <f>D168</f>
        <v>700000</v>
      </c>
      <c r="E167" s="87">
        <f>E168</f>
        <v>700000</v>
      </c>
    </row>
    <row r="168" spans="1:5" ht="24">
      <c r="A168" s="77" t="s">
        <v>685</v>
      </c>
      <c r="B168" s="28" t="s">
        <v>686</v>
      </c>
      <c r="C168" s="24"/>
      <c r="D168" s="87">
        <f>D169</f>
        <v>700000</v>
      </c>
      <c r="E168" s="87">
        <f>E169</f>
        <v>700000</v>
      </c>
    </row>
    <row r="169" spans="1:5" ht="25.5">
      <c r="A169" s="81" t="s">
        <v>370</v>
      </c>
      <c r="B169" s="28" t="s">
        <v>686</v>
      </c>
      <c r="C169" s="24">
        <v>400</v>
      </c>
      <c r="D169" s="89">
        <v>700000</v>
      </c>
      <c r="E169" s="89">
        <v>700000</v>
      </c>
    </row>
    <row r="170" spans="1:5" ht="89.25">
      <c r="A170" s="20" t="s">
        <v>635</v>
      </c>
      <c r="B170" s="13" t="s">
        <v>121</v>
      </c>
      <c r="C170" s="24"/>
      <c r="D170" s="87">
        <f aca="true" t="shared" si="2" ref="D170:E172">D171</f>
        <v>500000</v>
      </c>
      <c r="E170" s="87">
        <f t="shared" si="2"/>
        <v>500000</v>
      </c>
    </row>
    <row r="171" spans="1:5" ht="76.5">
      <c r="A171" s="121" t="s">
        <v>767</v>
      </c>
      <c r="B171" s="28" t="s">
        <v>636</v>
      </c>
      <c r="C171" s="24"/>
      <c r="D171" s="87">
        <f t="shared" si="2"/>
        <v>500000</v>
      </c>
      <c r="E171" s="87">
        <f t="shared" si="2"/>
        <v>500000</v>
      </c>
    </row>
    <row r="172" spans="1:5" ht="25.5">
      <c r="A172" s="125" t="s">
        <v>562</v>
      </c>
      <c r="B172" s="28" t="s">
        <v>561</v>
      </c>
      <c r="C172" s="24"/>
      <c r="D172" s="87">
        <f t="shared" si="2"/>
        <v>500000</v>
      </c>
      <c r="E172" s="87">
        <f t="shared" si="2"/>
        <v>500000</v>
      </c>
    </row>
    <row r="173" spans="1:5" ht="12.75">
      <c r="A173" s="26" t="s">
        <v>459</v>
      </c>
      <c r="B173" s="30" t="s">
        <v>561</v>
      </c>
      <c r="C173" s="27">
        <v>800</v>
      </c>
      <c r="D173" s="86">
        <v>500000</v>
      </c>
      <c r="E173" s="86">
        <v>500000</v>
      </c>
    </row>
    <row r="174" spans="1:5" ht="63.75">
      <c r="A174" s="44" t="s">
        <v>699</v>
      </c>
      <c r="B174" s="34" t="s">
        <v>101</v>
      </c>
      <c r="C174" s="34"/>
      <c r="D174" s="90">
        <f>D175</f>
        <v>385800</v>
      </c>
      <c r="E174" s="90">
        <f>E175</f>
        <v>385800</v>
      </c>
    </row>
    <row r="175" spans="1:5" ht="76.5">
      <c r="A175" s="20" t="s">
        <v>700</v>
      </c>
      <c r="B175" s="24" t="s">
        <v>102</v>
      </c>
      <c r="C175" s="24"/>
      <c r="D175" s="87">
        <f>D176+D179</f>
        <v>385800</v>
      </c>
      <c r="E175" s="87">
        <f>E176+E179</f>
        <v>385800</v>
      </c>
    </row>
    <row r="176" spans="1:5" ht="38.25">
      <c r="A176" s="304" t="s">
        <v>169</v>
      </c>
      <c r="B176" s="24" t="s">
        <v>696</v>
      </c>
      <c r="C176" s="24"/>
      <c r="D176" s="87">
        <f>D177</f>
        <v>80000</v>
      </c>
      <c r="E176" s="87">
        <f>E177</f>
        <v>80000</v>
      </c>
    </row>
    <row r="177" spans="1:5" ht="36">
      <c r="A177" s="77" t="s">
        <v>444</v>
      </c>
      <c r="B177" s="301" t="s">
        <v>170</v>
      </c>
      <c r="C177" s="301"/>
      <c r="D177" s="87">
        <f>D178</f>
        <v>80000</v>
      </c>
      <c r="E177" s="87">
        <f>E178</f>
        <v>80000</v>
      </c>
    </row>
    <row r="178" spans="1:5" ht="25.5">
      <c r="A178" s="304" t="s">
        <v>403</v>
      </c>
      <c r="B178" s="301" t="s">
        <v>170</v>
      </c>
      <c r="C178" s="301">
        <v>200</v>
      </c>
      <c r="D178" s="87">
        <v>80000</v>
      </c>
      <c r="E178" s="87">
        <v>80000</v>
      </c>
    </row>
    <row r="179" spans="1:5" ht="38.25">
      <c r="A179" s="23" t="s">
        <v>171</v>
      </c>
      <c r="B179" s="24" t="s">
        <v>448</v>
      </c>
      <c r="C179" s="24"/>
      <c r="D179" s="87">
        <f>D180</f>
        <v>305800</v>
      </c>
      <c r="E179" s="87">
        <f>E180</f>
        <v>305800</v>
      </c>
    </row>
    <row r="180" spans="1:5" ht="51">
      <c r="A180" s="23" t="s">
        <v>695</v>
      </c>
      <c r="B180" s="24" t="s">
        <v>172</v>
      </c>
      <c r="C180" s="24"/>
      <c r="D180" s="87">
        <f>SUM(D181:D182)</f>
        <v>305800</v>
      </c>
      <c r="E180" s="87">
        <f>SUM(E181:E182)</f>
        <v>305800</v>
      </c>
    </row>
    <row r="181" spans="1:5" ht="63.75">
      <c r="A181" s="23" t="s">
        <v>474</v>
      </c>
      <c r="B181" s="24" t="s">
        <v>172</v>
      </c>
      <c r="C181" s="24">
        <v>100</v>
      </c>
      <c r="D181" s="89">
        <v>300075</v>
      </c>
      <c r="E181" s="89">
        <v>300075</v>
      </c>
    </row>
    <row r="182" spans="1:5" ht="25.5">
      <c r="A182" s="23" t="s">
        <v>403</v>
      </c>
      <c r="B182" s="24" t="s">
        <v>172</v>
      </c>
      <c r="C182" s="24">
        <v>200</v>
      </c>
      <c r="D182" s="89">
        <v>5725</v>
      </c>
      <c r="E182" s="89">
        <v>5725</v>
      </c>
    </row>
    <row r="183" spans="1:5" ht="63.75">
      <c r="A183" s="61" t="s">
        <v>672</v>
      </c>
      <c r="B183" s="73" t="s">
        <v>109</v>
      </c>
      <c r="C183" s="173" t="s">
        <v>469</v>
      </c>
      <c r="D183" s="118">
        <f aca="true" t="shared" si="3" ref="D183:E185">D184</f>
        <v>2115824</v>
      </c>
      <c r="E183" s="118">
        <f t="shared" si="3"/>
        <v>2115824</v>
      </c>
    </row>
    <row r="184" spans="1:5" ht="89.25">
      <c r="A184" s="78" t="s">
        <v>697</v>
      </c>
      <c r="B184" s="28" t="s">
        <v>110</v>
      </c>
      <c r="C184" s="24"/>
      <c r="D184" s="87">
        <f t="shared" si="3"/>
        <v>2115824</v>
      </c>
      <c r="E184" s="87">
        <f t="shared" si="3"/>
        <v>2115824</v>
      </c>
    </row>
    <row r="185" spans="1:5" ht="76.5">
      <c r="A185" s="117" t="s">
        <v>634</v>
      </c>
      <c r="B185" s="28" t="s">
        <v>115</v>
      </c>
      <c r="C185" s="24"/>
      <c r="D185" s="87">
        <f t="shared" si="3"/>
        <v>2115824</v>
      </c>
      <c r="E185" s="87">
        <f t="shared" si="3"/>
        <v>2115824</v>
      </c>
    </row>
    <row r="186" spans="1:5" ht="25.5">
      <c r="A186" s="25" t="s">
        <v>189</v>
      </c>
      <c r="B186" s="28" t="s">
        <v>116</v>
      </c>
      <c r="C186" s="24" t="s">
        <v>469</v>
      </c>
      <c r="D186" s="87">
        <f>SUM(D187:D189)</f>
        <v>2115824</v>
      </c>
      <c r="E186" s="87">
        <f>SUM(E187:E189)</f>
        <v>2115824</v>
      </c>
    </row>
    <row r="187" spans="1:5" ht="63.75">
      <c r="A187" s="23" t="s">
        <v>474</v>
      </c>
      <c r="B187" s="28" t="s">
        <v>116</v>
      </c>
      <c r="C187" s="24" t="s">
        <v>292</v>
      </c>
      <c r="D187" s="89">
        <v>1882566</v>
      </c>
      <c r="E187" s="89">
        <v>1882566</v>
      </c>
    </row>
    <row r="188" spans="1:5" ht="25.5">
      <c r="A188" s="23" t="s">
        <v>403</v>
      </c>
      <c r="B188" s="28" t="s">
        <v>116</v>
      </c>
      <c r="C188" s="24" t="s">
        <v>456</v>
      </c>
      <c r="D188" s="89">
        <v>232058</v>
      </c>
      <c r="E188" s="89">
        <v>232058</v>
      </c>
    </row>
    <row r="189" spans="1:5" ht="12.75">
      <c r="A189" s="50" t="s">
        <v>459</v>
      </c>
      <c r="B189" s="205" t="s">
        <v>116</v>
      </c>
      <c r="C189" s="94" t="s">
        <v>460</v>
      </c>
      <c r="D189" s="119">
        <v>1200</v>
      </c>
      <c r="E189" s="119">
        <v>1200</v>
      </c>
    </row>
    <row r="190" spans="1:5" ht="25.5">
      <c r="A190" s="44" t="s">
        <v>538</v>
      </c>
      <c r="B190" s="49" t="s">
        <v>938</v>
      </c>
      <c r="C190" s="207" t="s">
        <v>469</v>
      </c>
      <c r="D190" s="90">
        <f>D191+D195</f>
        <v>3984637</v>
      </c>
      <c r="E190" s="90">
        <f>E191+E195</f>
        <v>3984637</v>
      </c>
    </row>
    <row r="191" spans="1:5" ht="51">
      <c r="A191" s="20" t="s">
        <v>819</v>
      </c>
      <c r="B191" s="28" t="s">
        <v>202</v>
      </c>
      <c r="C191" s="35" t="s">
        <v>469</v>
      </c>
      <c r="D191" s="87">
        <f aca="true" t="shared" si="4" ref="D191:E193">D192</f>
        <v>55000</v>
      </c>
      <c r="E191" s="87">
        <f t="shared" si="4"/>
        <v>55000</v>
      </c>
    </row>
    <row r="192" spans="1:5" ht="51">
      <c r="A192" s="117" t="s">
        <v>201</v>
      </c>
      <c r="B192" s="28" t="s">
        <v>203</v>
      </c>
      <c r="C192" s="35"/>
      <c r="D192" s="87">
        <f t="shared" si="4"/>
        <v>55000</v>
      </c>
      <c r="E192" s="87">
        <f t="shared" si="4"/>
        <v>55000</v>
      </c>
    </row>
    <row r="193" spans="1:5" ht="12.75">
      <c r="A193" s="125" t="s">
        <v>204</v>
      </c>
      <c r="B193" s="28" t="s">
        <v>205</v>
      </c>
      <c r="C193" s="35" t="s">
        <v>469</v>
      </c>
      <c r="D193" s="87">
        <f t="shared" si="4"/>
        <v>55000</v>
      </c>
      <c r="E193" s="87">
        <f t="shared" si="4"/>
        <v>55000</v>
      </c>
    </row>
    <row r="194" spans="1:5" ht="25.5">
      <c r="A194" s="23" t="s">
        <v>188</v>
      </c>
      <c r="B194" s="28" t="s">
        <v>205</v>
      </c>
      <c r="C194" s="24" t="s">
        <v>464</v>
      </c>
      <c r="D194" s="89">
        <v>55000</v>
      </c>
      <c r="E194" s="89">
        <v>55000</v>
      </c>
    </row>
    <row r="195" spans="1:5" ht="51">
      <c r="A195" s="20" t="s">
        <v>540</v>
      </c>
      <c r="B195" s="24" t="s">
        <v>939</v>
      </c>
      <c r="C195" s="24" t="s">
        <v>469</v>
      </c>
      <c r="D195" s="87">
        <f>D196</f>
        <v>3929637</v>
      </c>
      <c r="E195" s="87">
        <f>E196</f>
        <v>3929637</v>
      </c>
    </row>
    <row r="196" spans="1:5" ht="51">
      <c r="A196" s="117" t="s">
        <v>294</v>
      </c>
      <c r="B196" s="24" t="s">
        <v>715</v>
      </c>
      <c r="C196" s="24"/>
      <c r="D196" s="87">
        <f>D197</f>
        <v>3929637</v>
      </c>
      <c r="E196" s="87">
        <f>E197</f>
        <v>3929637</v>
      </c>
    </row>
    <row r="197" spans="1:5" ht="25.5">
      <c r="A197" s="25" t="s">
        <v>428</v>
      </c>
      <c r="B197" s="24" t="s">
        <v>940</v>
      </c>
      <c r="C197" s="24" t="s">
        <v>469</v>
      </c>
      <c r="D197" s="87">
        <f>SUM(D198:D200)</f>
        <v>3929637</v>
      </c>
      <c r="E197" s="87">
        <f>SUM(E198:E200)</f>
        <v>3929637</v>
      </c>
    </row>
    <row r="198" spans="1:5" ht="63.75">
      <c r="A198" s="23" t="s">
        <v>474</v>
      </c>
      <c r="B198" s="24" t="s">
        <v>940</v>
      </c>
      <c r="C198" s="24">
        <v>100</v>
      </c>
      <c r="D198" s="89">
        <v>3674037</v>
      </c>
      <c r="E198" s="89">
        <v>3674037</v>
      </c>
    </row>
    <row r="199" spans="1:5" ht="25.5">
      <c r="A199" s="23" t="s">
        <v>403</v>
      </c>
      <c r="B199" s="24" t="s">
        <v>940</v>
      </c>
      <c r="C199" s="24" t="s">
        <v>456</v>
      </c>
      <c r="D199" s="89">
        <v>254600</v>
      </c>
      <c r="E199" s="89">
        <v>254600</v>
      </c>
    </row>
    <row r="200" spans="1:5" ht="12.75">
      <c r="A200" s="50" t="s">
        <v>459</v>
      </c>
      <c r="B200" s="24" t="s">
        <v>940</v>
      </c>
      <c r="C200" s="97">
        <v>800</v>
      </c>
      <c r="D200" s="290">
        <v>1000</v>
      </c>
      <c r="E200" s="290">
        <v>1000</v>
      </c>
    </row>
    <row r="201" spans="1:5" ht="38.25">
      <c r="A201" s="31" t="s">
        <v>875</v>
      </c>
      <c r="B201" s="28" t="s">
        <v>871</v>
      </c>
      <c r="C201" s="93"/>
      <c r="D201" s="87">
        <f aca="true" t="shared" si="5" ref="D201:E203">D202</f>
        <v>20000</v>
      </c>
      <c r="E201" s="87">
        <f t="shared" si="5"/>
        <v>20000</v>
      </c>
    </row>
    <row r="202" spans="1:5" ht="24">
      <c r="A202" s="77" t="s">
        <v>874</v>
      </c>
      <c r="B202" s="28" t="s">
        <v>873</v>
      </c>
      <c r="C202" s="93"/>
      <c r="D202" s="87">
        <f t="shared" si="5"/>
        <v>20000</v>
      </c>
      <c r="E202" s="87">
        <f t="shared" si="5"/>
        <v>20000</v>
      </c>
    </row>
    <row r="203" spans="1:5" ht="38.25">
      <c r="A203" s="69" t="s">
        <v>872</v>
      </c>
      <c r="B203" s="28" t="s">
        <v>764</v>
      </c>
      <c r="C203" s="93"/>
      <c r="D203" s="87">
        <f t="shared" si="5"/>
        <v>20000</v>
      </c>
      <c r="E203" s="87">
        <f t="shared" si="5"/>
        <v>20000</v>
      </c>
    </row>
    <row r="204" spans="1:5" ht="12.75">
      <c r="A204" s="277" t="s">
        <v>459</v>
      </c>
      <c r="B204" s="28" t="s">
        <v>764</v>
      </c>
      <c r="C204" s="96">
        <v>800</v>
      </c>
      <c r="D204" s="86">
        <v>20000</v>
      </c>
      <c r="E204" s="86">
        <v>20000</v>
      </c>
    </row>
    <row r="205" spans="1:5" ht="38.25">
      <c r="A205" s="208" t="s">
        <v>947</v>
      </c>
      <c r="B205" s="109" t="s">
        <v>111</v>
      </c>
      <c r="C205" s="108" t="s">
        <v>469</v>
      </c>
      <c r="D205" s="209">
        <f>D206+D210</f>
        <v>386742</v>
      </c>
      <c r="E205" s="209">
        <f>E206+E210</f>
        <v>386742</v>
      </c>
    </row>
    <row r="206" spans="1:5" ht="63.75">
      <c r="A206" s="218" t="s">
        <v>284</v>
      </c>
      <c r="B206" s="112" t="s">
        <v>112</v>
      </c>
      <c r="C206" s="110"/>
      <c r="D206" s="211">
        <f aca="true" t="shared" si="6" ref="D206:E208">D207</f>
        <v>80942</v>
      </c>
      <c r="E206" s="211">
        <f t="shared" si="6"/>
        <v>80942</v>
      </c>
    </row>
    <row r="207" spans="1:5" ht="51">
      <c r="A207" s="212" t="s">
        <v>140</v>
      </c>
      <c r="B207" s="112" t="s">
        <v>113</v>
      </c>
      <c r="C207" s="110"/>
      <c r="D207" s="211">
        <f t="shared" si="6"/>
        <v>80942</v>
      </c>
      <c r="E207" s="211">
        <f t="shared" si="6"/>
        <v>80942</v>
      </c>
    </row>
    <row r="208" spans="1:5" ht="25.5">
      <c r="A208" s="214" t="s">
        <v>946</v>
      </c>
      <c r="B208" s="112" t="s">
        <v>114</v>
      </c>
      <c r="C208" s="110"/>
      <c r="D208" s="211">
        <f t="shared" si="6"/>
        <v>80942</v>
      </c>
      <c r="E208" s="211">
        <f t="shared" si="6"/>
        <v>80942</v>
      </c>
    </row>
    <row r="209" spans="1:5" ht="38.25">
      <c r="A209" s="214" t="s">
        <v>472</v>
      </c>
      <c r="B209" s="112" t="s">
        <v>114</v>
      </c>
      <c r="C209" s="110">
        <v>600</v>
      </c>
      <c r="D209" s="215">
        <v>80942</v>
      </c>
      <c r="E209" s="215">
        <v>80942</v>
      </c>
    </row>
    <row r="210" spans="1:5" ht="51">
      <c r="A210" s="218" t="s">
        <v>285</v>
      </c>
      <c r="B210" s="112" t="s">
        <v>117</v>
      </c>
      <c r="C210" s="110"/>
      <c r="D210" s="211">
        <f>D211</f>
        <v>305800</v>
      </c>
      <c r="E210" s="211">
        <f>E211</f>
        <v>305800</v>
      </c>
    </row>
    <row r="211" spans="1:5" ht="51">
      <c r="A211" s="219" t="s">
        <v>640</v>
      </c>
      <c r="B211" s="112" t="s">
        <v>118</v>
      </c>
      <c r="C211" s="110"/>
      <c r="D211" s="211">
        <f>D212</f>
        <v>305800</v>
      </c>
      <c r="E211" s="211">
        <f>E212</f>
        <v>305800</v>
      </c>
    </row>
    <row r="212" spans="1:5" ht="25.5">
      <c r="A212" s="213" t="s">
        <v>659</v>
      </c>
      <c r="B212" s="112" t="s">
        <v>119</v>
      </c>
      <c r="C212" s="116" t="s">
        <v>469</v>
      </c>
      <c r="D212" s="211">
        <f>SUM(D213:D213)</f>
        <v>305800</v>
      </c>
      <c r="E212" s="211">
        <f>SUM(E213:E213)</f>
        <v>305800</v>
      </c>
    </row>
    <row r="213" spans="1:5" ht="63.75">
      <c r="A213" s="214" t="s">
        <v>474</v>
      </c>
      <c r="B213" s="112" t="s">
        <v>119</v>
      </c>
      <c r="C213" s="110">
        <v>100</v>
      </c>
      <c r="D213" s="215">
        <v>305800</v>
      </c>
      <c r="E213" s="215">
        <v>305800</v>
      </c>
    </row>
    <row r="214" spans="1:5" ht="51">
      <c r="A214" s="141" t="s">
        <v>667</v>
      </c>
      <c r="B214" s="103" t="s">
        <v>881</v>
      </c>
      <c r="C214" s="102"/>
      <c r="D214" s="222">
        <f aca="true" t="shared" si="7" ref="D214:E216">D215</f>
        <v>500000</v>
      </c>
      <c r="E214" s="222">
        <f t="shared" si="7"/>
        <v>500000</v>
      </c>
    </row>
    <row r="215" spans="1:5" ht="38.25">
      <c r="A215" s="80" t="s">
        <v>255</v>
      </c>
      <c r="B215" s="28" t="s">
        <v>545</v>
      </c>
      <c r="C215" s="24"/>
      <c r="D215" s="87">
        <f t="shared" si="7"/>
        <v>500000</v>
      </c>
      <c r="E215" s="87">
        <f t="shared" si="7"/>
        <v>500000</v>
      </c>
    </row>
    <row r="216" spans="1:5" ht="25.5">
      <c r="A216" s="270" t="s">
        <v>547</v>
      </c>
      <c r="B216" s="28" t="s">
        <v>546</v>
      </c>
      <c r="C216" s="24"/>
      <c r="D216" s="87">
        <f t="shared" si="7"/>
        <v>500000</v>
      </c>
      <c r="E216" s="87">
        <f t="shared" si="7"/>
        <v>500000</v>
      </c>
    </row>
    <row r="217" spans="1:5" ht="25.5">
      <c r="A217" s="23" t="s">
        <v>403</v>
      </c>
      <c r="B217" s="28" t="s">
        <v>546</v>
      </c>
      <c r="C217" s="24">
        <v>200</v>
      </c>
      <c r="D217" s="89">
        <v>500000</v>
      </c>
      <c r="E217" s="89">
        <v>500000</v>
      </c>
    </row>
    <row r="218" spans="1:5" ht="51">
      <c r="A218" s="44" t="s">
        <v>615</v>
      </c>
      <c r="B218" s="34" t="s">
        <v>194</v>
      </c>
      <c r="C218" s="34"/>
      <c r="D218" s="88">
        <f aca="true" t="shared" si="8" ref="D218:E221">D219</f>
        <v>40000</v>
      </c>
      <c r="E218" s="88">
        <f t="shared" si="8"/>
        <v>40000</v>
      </c>
    </row>
    <row r="219" spans="1:5" ht="63.75">
      <c r="A219" s="20" t="s">
        <v>616</v>
      </c>
      <c r="B219" s="24" t="s">
        <v>195</v>
      </c>
      <c r="C219" s="24"/>
      <c r="D219" s="87">
        <f t="shared" si="8"/>
        <v>40000</v>
      </c>
      <c r="E219" s="87">
        <f t="shared" si="8"/>
        <v>40000</v>
      </c>
    </row>
    <row r="220" spans="1:5" ht="38.25">
      <c r="A220" s="23" t="s">
        <v>196</v>
      </c>
      <c r="B220" s="24" t="s">
        <v>197</v>
      </c>
      <c r="C220" s="24"/>
      <c r="D220" s="87">
        <f t="shared" si="8"/>
        <v>40000</v>
      </c>
      <c r="E220" s="87">
        <f t="shared" si="8"/>
        <v>40000</v>
      </c>
    </row>
    <row r="221" spans="1:5" ht="38.25">
      <c r="A221" s="23" t="s">
        <v>199</v>
      </c>
      <c r="B221" s="24" t="s">
        <v>198</v>
      </c>
      <c r="C221" s="24"/>
      <c r="D221" s="87">
        <f t="shared" si="8"/>
        <v>40000</v>
      </c>
      <c r="E221" s="87">
        <f t="shared" si="8"/>
        <v>40000</v>
      </c>
    </row>
    <row r="222" spans="1:5" ht="25.5">
      <c r="A222" s="106" t="s">
        <v>403</v>
      </c>
      <c r="B222" s="105" t="s">
        <v>198</v>
      </c>
      <c r="C222" s="105">
        <v>200</v>
      </c>
      <c r="D222" s="120">
        <v>40000</v>
      </c>
      <c r="E222" s="120">
        <v>40000</v>
      </c>
    </row>
    <row r="223" spans="1:5" ht="25.5">
      <c r="A223" s="141" t="s">
        <v>283</v>
      </c>
      <c r="B223" s="102" t="s">
        <v>931</v>
      </c>
      <c r="C223" s="102" t="s">
        <v>469</v>
      </c>
      <c r="D223" s="222">
        <f aca="true" t="shared" si="9" ref="D223:E225">D224</f>
        <v>1239061</v>
      </c>
      <c r="E223" s="222">
        <f t="shared" si="9"/>
        <v>1239061</v>
      </c>
    </row>
    <row r="224" spans="1:5" ht="12.75">
      <c r="A224" s="23" t="s">
        <v>778</v>
      </c>
      <c r="B224" s="24" t="s">
        <v>932</v>
      </c>
      <c r="C224" s="24" t="s">
        <v>469</v>
      </c>
      <c r="D224" s="87">
        <f t="shared" si="9"/>
        <v>1239061</v>
      </c>
      <c r="E224" s="87">
        <f t="shared" si="9"/>
        <v>1239061</v>
      </c>
    </row>
    <row r="225" spans="1:5" ht="25.5">
      <c r="A225" s="25" t="s">
        <v>428</v>
      </c>
      <c r="B225" s="24" t="s">
        <v>933</v>
      </c>
      <c r="C225" s="24" t="s">
        <v>469</v>
      </c>
      <c r="D225" s="87">
        <f t="shared" si="9"/>
        <v>1239061</v>
      </c>
      <c r="E225" s="87">
        <f t="shared" si="9"/>
        <v>1239061</v>
      </c>
    </row>
    <row r="226" spans="1:5" ht="63.75">
      <c r="A226" s="106" t="s">
        <v>474</v>
      </c>
      <c r="B226" s="105" t="s">
        <v>933</v>
      </c>
      <c r="C226" s="105" t="s">
        <v>292</v>
      </c>
      <c r="D226" s="89">
        <v>1239061</v>
      </c>
      <c r="E226" s="89">
        <v>1239061</v>
      </c>
    </row>
    <row r="227" spans="1:5" ht="25.5">
      <c r="A227" s="141" t="s">
        <v>658</v>
      </c>
      <c r="B227" s="102" t="s">
        <v>934</v>
      </c>
      <c r="C227" s="102" t="s">
        <v>469</v>
      </c>
      <c r="D227" s="222">
        <f>D228</f>
        <v>12252475</v>
      </c>
      <c r="E227" s="222">
        <f>E228</f>
        <v>12252475</v>
      </c>
    </row>
    <row r="228" spans="1:5" ht="25.5">
      <c r="A228" s="23" t="s">
        <v>662</v>
      </c>
      <c r="B228" s="24" t="s">
        <v>935</v>
      </c>
      <c r="C228" s="24" t="s">
        <v>469</v>
      </c>
      <c r="D228" s="87">
        <f>D229+D232</f>
        <v>12252475</v>
      </c>
      <c r="E228" s="87">
        <f>E229+E232</f>
        <v>12252475</v>
      </c>
    </row>
    <row r="229" spans="1:5" ht="38.25">
      <c r="A229" s="23" t="s">
        <v>166</v>
      </c>
      <c r="B229" s="24" t="s">
        <v>936</v>
      </c>
      <c r="C229" s="24"/>
      <c r="D229" s="87">
        <f>SUM(D230:D231)</f>
        <v>305800</v>
      </c>
      <c r="E229" s="87">
        <f>SUM(E230:E231)</f>
        <v>305800</v>
      </c>
    </row>
    <row r="230" spans="1:5" ht="63.75">
      <c r="A230" s="23" t="s">
        <v>474</v>
      </c>
      <c r="B230" s="24" t="s">
        <v>936</v>
      </c>
      <c r="C230" s="24">
        <v>100</v>
      </c>
      <c r="D230" s="89">
        <v>293106</v>
      </c>
      <c r="E230" s="89">
        <v>293106</v>
      </c>
    </row>
    <row r="231" spans="1:5" ht="25.5">
      <c r="A231" s="23" t="s">
        <v>403</v>
      </c>
      <c r="B231" s="24" t="s">
        <v>936</v>
      </c>
      <c r="C231" s="24">
        <v>200</v>
      </c>
      <c r="D231" s="89">
        <v>12694</v>
      </c>
      <c r="E231" s="89">
        <v>12694</v>
      </c>
    </row>
    <row r="232" spans="1:5" ht="25.5">
      <c r="A232" s="25" t="s">
        <v>428</v>
      </c>
      <c r="B232" s="24" t="s">
        <v>937</v>
      </c>
      <c r="C232" s="24" t="s">
        <v>469</v>
      </c>
      <c r="D232" s="87">
        <f>SUM(D233:D235)</f>
        <v>11946675</v>
      </c>
      <c r="E232" s="87">
        <f>SUM(E233:E235)</f>
        <v>11946675</v>
      </c>
    </row>
    <row r="233" spans="1:5" ht="63.75">
      <c r="A233" s="23" t="s">
        <v>474</v>
      </c>
      <c r="B233" s="24" t="s">
        <v>937</v>
      </c>
      <c r="C233" s="24">
        <v>100</v>
      </c>
      <c r="D233" s="89">
        <v>10668058</v>
      </c>
      <c r="E233" s="89">
        <v>10668058</v>
      </c>
    </row>
    <row r="234" spans="1:5" ht="25.5">
      <c r="A234" s="23" t="s">
        <v>403</v>
      </c>
      <c r="B234" s="24" t="s">
        <v>937</v>
      </c>
      <c r="C234" s="24">
        <v>200</v>
      </c>
      <c r="D234" s="89">
        <v>1145300</v>
      </c>
      <c r="E234" s="89">
        <v>1145300</v>
      </c>
    </row>
    <row r="235" spans="1:5" ht="12.75">
      <c r="A235" s="106" t="s">
        <v>459</v>
      </c>
      <c r="B235" s="105" t="s">
        <v>937</v>
      </c>
      <c r="C235" s="105">
        <v>800</v>
      </c>
      <c r="D235" s="120">
        <v>133317</v>
      </c>
      <c r="E235" s="120">
        <v>133317</v>
      </c>
    </row>
    <row r="236" spans="1:5" ht="38.25">
      <c r="A236" s="208" t="s">
        <v>536</v>
      </c>
      <c r="B236" s="109" t="s">
        <v>941</v>
      </c>
      <c r="C236" s="108" t="s">
        <v>469</v>
      </c>
      <c r="D236" s="209">
        <f>D237+D240</f>
        <v>971994</v>
      </c>
      <c r="E236" s="209">
        <f>E237+E240</f>
        <v>971994</v>
      </c>
    </row>
    <row r="237" spans="1:5" ht="25.5">
      <c r="A237" s="218" t="s">
        <v>537</v>
      </c>
      <c r="B237" s="111" t="s">
        <v>942</v>
      </c>
      <c r="C237" s="110" t="s">
        <v>469</v>
      </c>
      <c r="D237" s="211">
        <f>D238</f>
        <v>593652</v>
      </c>
      <c r="E237" s="211">
        <f>E238</f>
        <v>593652</v>
      </c>
    </row>
    <row r="238" spans="1:5" ht="25.5">
      <c r="A238" s="213" t="s">
        <v>428</v>
      </c>
      <c r="B238" s="112" t="s">
        <v>943</v>
      </c>
      <c r="C238" s="110"/>
      <c r="D238" s="211">
        <f>SUM(D239:D239)</f>
        <v>593652</v>
      </c>
      <c r="E238" s="211">
        <f>SUM(E239:E239)</f>
        <v>593652</v>
      </c>
    </row>
    <row r="239" spans="1:5" ht="63.75">
      <c r="A239" s="214" t="s">
        <v>474</v>
      </c>
      <c r="B239" s="112" t="s">
        <v>943</v>
      </c>
      <c r="C239" s="110">
        <v>100</v>
      </c>
      <c r="D239" s="211">
        <v>593652</v>
      </c>
      <c r="E239" s="211">
        <v>593652</v>
      </c>
    </row>
    <row r="240" spans="1:5" ht="25.5">
      <c r="A240" s="214" t="s">
        <v>131</v>
      </c>
      <c r="B240" s="111" t="s">
        <v>130</v>
      </c>
      <c r="C240" s="110"/>
      <c r="D240" s="211">
        <f>D241</f>
        <v>378342</v>
      </c>
      <c r="E240" s="211">
        <f>E241</f>
        <v>378342</v>
      </c>
    </row>
    <row r="241" spans="1:5" ht="25.5">
      <c r="A241" s="213" t="s">
        <v>428</v>
      </c>
      <c r="B241" s="112" t="s">
        <v>129</v>
      </c>
      <c r="C241" s="110"/>
      <c r="D241" s="211">
        <f>SUM(D242:D243)</f>
        <v>378342</v>
      </c>
      <c r="E241" s="211">
        <f>SUM(E242:E243)</f>
        <v>378342</v>
      </c>
    </row>
    <row r="242" spans="1:5" ht="63.75">
      <c r="A242" s="214" t="s">
        <v>474</v>
      </c>
      <c r="B242" s="112" t="s">
        <v>129</v>
      </c>
      <c r="C242" s="110">
        <v>100</v>
      </c>
      <c r="D242" s="215">
        <v>321342</v>
      </c>
      <c r="E242" s="215">
        <v>321342</v>
      </c>
    </row>
    <row r="243" spans="1:5" ht="25.5">
      <c r="A243" s="214" t="s">
        <v>403</v>
      </c>
      <c r="B243" s="112" t="s">
        <v>129</v>
      </c>
      <c r="C243" s="110">
        <v>200</v>
      </c>
      <c r="D243" s="215">
        <v>57000</v>
      </c>
      <c r="E243" s="215">
        <v>57000</v>
      </c>
    </row>
    <row r="244" spans="1:5" ht="38.25">
      <c r="A244" s="141" t="s">
        <v>146</v>
      </c>
      <c r="B244" s="103" t="s">
        <v>145</v>
      </c>
      <c r="C244" s="104" t="s">
        <v>469</v>
      </c>
      <c r="D244" s="222">
        <f>D245</f>
        <v>67136</v>
      </c>
      <c r="E244" s="222">
        <f>E245</f>
        <v>67136</v>
      </c>
    </row>
    <row r="245" spans="1:5" ht="12.75">
      <c r="A245" s="23" t="s">
        <v>144</v>
      </c>
      <c r="B245" s="28" t="s">
        <v>143</v>
      </c>
      <c r="C245" s="35"/>
      <c r="D245" s="87">
        <f>D246+D248</f>
        <v>67136</v>
      </c>
      <c r="E245" s="87">
        <f>E246+E248</f>
        <v>67136</v>
      </c>
    </row>
    <row r="246" spans="1:5" ht="25.5">
      <c r="A246" s="25" t="s">
        <v>127</v>
      </c>
      <c r="B246" s="28" t="s">
        <v>412</v>
      </c>
      <c r="C246" s="24"/>
      <c r="D246" s="87">
        <f>D247</f>
        <v>59936</v>
      </c>
      <c r="E246" s="87">
        <f>E247</f>
        <v>59936</v>
      </c>
    </row>
    <row r="247" spans="1:5" ht="12.75">
      <c r="A247" s="23" t="s">
        <v>459</v>
      </c>
      <c r="B247" s="28" t="s">
        <v>412</v>
      </c>
      <c r="C247" s="24">
        <v>800</v>
      </c>
      <c r="D247" s="87">
        <v>59936</v>
      </c>
      <c r="E247" s="87">
        <v>59936</v>
      </c>
    </row>
    <row r="248" spans="1:5" ht="25.5">
      <c r="A248" s="125" t="s">
        <v>142</v>
      </c>
      <c r="B248" s="28" t="s">
        <v>141</v>
      </c>
      <c r="C248" s="35" t="s">
        <v>469</v>
      </c>
      <c r="D248" s="87">
        <f>D249</f>
        <v>7200</v>
      </c>
      <c r="E248" s="87">
        <f>E249</f>
        <v>7200</v>
      </c>
    </row>
    <row r="249" spans="1:5" ht="25.5">
      <c r="A249" s="106" t="s">
        <v>473</v>
      </c>
      <c r="B249" s="29" t="s">
        <v>141</v>
      </c>
      <c r="C249" s="105">
        <v>200</v>
      </c>
      <c r="D249" s="120">
        <v>7200</v>
      </c>
      <c r="E249" s="120">
        <v>7200</v>
      </c>
    </row>
    <row r="250" spans="1:5" ht="25.5">
      <c r="A250" s="208" t="s">
        <v>867</v>
      </c>
      <c r="B250" s="109" t="s">
        <v>103</v>
      </c>
      <c r="C250" s="108"/>
      <c r="D250" s="209">
        <f>D251</f>
        <v>19354139</v>
      </c>
      <c r="E250" s="209">
        <f>E251</f>
        <v>19354139</v>
      </c>
    </row>
    <row r="251" spans="1:5" ht="25.5">
      <c r="A251" s="218" t="s">
        <v>879</v>
      </c>
      <c r="B251" s="111" t="s">
        <v>105</v>
      </c>
      <c r="C251" s="110"/>
      <c r="D251" s="211">
        <f>D252+D254+D257+D259+D263</f>
        <v>19354139</v>
      </c>
      <c r="E251" s="211">
        <f>E252+E254+E257+E259+E263</f>
        <v>19354139</v>
      </c>
    </row>
    <row r="252" spans="1:5" ht="38.25">
      <c r="A252" s="83" t="s">
        <v>505</v>
      </c>
      <c r="B252" s="112" t="s">
        <v>136</v>
      </c>
      <c r="C252" s="110"/>
      <c r="D252" s="211">
        <f>D253</f>
        <v>716354</v>
      </c>
      <c r="E252" s="211">
        <f>E253</f>
        <v>716354</v>
      </c>
    </row>
    <row r="253" spans="1:5" ht="25.5">
      <c r="A253" s="214" t="s">
        <v>473</v>
      </c>
      <c r="B253" s="112" t="s">
        <v>136</v>
      </c>
      <c r="C253" s="110">
        <v>200</v>
      </c>
      <c r="D253" s="215">
        <v>716354</v>
      </c>
      <c r="E253" s="215">
        <v>716354</v>
      </c>
    </row>
    <row r="254" spans="1:5" ht="63.75">
      <c r="A254" s="83" t="s">
        <v>504</v>
      </c>
      <c r="B254" s="112" t="s">
        <v>137</v>
      </c>
      <c r="C254" s="112"/>
      <c r="D254" s="211">
        <f>D255+D256</f>
        <v>152900</v>
      </c>
      <c r="E254" s="211">
        <f>E255+E256</f>
        <v>152900</v>
      </c>
    </row>
    <row r="255" spans="1:5" ht="63.75">
      <c r="A255" s="214" t="s">
        <v>474</v>
      </c>
      <c r="B255" s="112" t="s">
        <v>137</v>
      </c>
      <c r="C255" s="112">
        <v>100</v>
      </c>
      <c r="D255" s="215">
        <v>131800</v>
      </c>
      <c r="E255" s="215">
        <v>131800</v>
      </c>
    </row>
    <row r="256" spans="1:5" ht="25.5">
      <c r="A256" s="214" t="s">
        <v>473</v>
      </c>
      <c r="B256" s="112" t="s">
        <v>137</v>
      </c>
      <c r="C256" s="112">
        <v>200</v>
      </c>
      <c r="D256" s="215">
        <v>21100</v>
      </c>
      <c r="E256" s="215">
        <v>21100</v>
      </c>
    </row>
    <row r="257" spans="1:5" ht="25.5" hidden="1">
      <c r="A257" s="23" t="s">
        <v>414</v>
      </c>
      <c r="B257" s="28" t="s">
        <v>419</v>
      </c>
      <c r="C257" s="24"/>
      <c r="D257" s="87">
        <f>D258</f>
        <v>0</v>
      </c>
      <c r="E257" s="87">
        <f>E258</f>
        <v>0</v>
      </c>
    </row>
    <row r="258" spans="1:5" ht="25.5" hidden="1">
      <c r="A258" s="23" t="s">
        <v>403</v>
      </c>
      <c r="B258" s="28" t="s">
        <v>419</v>
      </c>
      <c r="C258" s="24">
        <v>200</v>
      </c>
      <c r="D258" s="87"/>
      <c r="E258" s="87"/>
    </row>
    <row r="259" spans="1:5" ht="25.5">
      <c r="A259" s="213" t="s">
        <v>189</v>
      </c>
      <c r="B259" s="112" t="s">
        <v>107</v>
      </c>
      <c r="C259" s="116" t="s">
        <v>469</v>
      </c>
      <c r="D259" s="211">
        <f>SUM(D260:D262)</f>
        <v>18234885</v>
      </c>
      <c r="E259" s="211">
        <f>SUM(E260:E262)</f>
        <v>18234885</v>
      </c>
    </row>
    <row r="260" spans="1:5" ht="63.75">
      <c r="A260" s="214" t="s">
        <v>474</v>
      </c>
      <c r="B260" s="112" t="s">
        <v>107</v>
      </c>
      <c r="C260" s="110" t="s">
        <v>292</v>
      </c>
      <c r="D260" s="215">
        <v>17647492</v>
      </c>
      <c r="E260" s="215">
        <v>17647492</v>
      </c>
    </row>
    <row r="261" spans="1:5" ht="25.5">
      <c r="A261" s="214" t="s">
        <v>403</v>
      </c>
      <c r="B261" s="112" t="s">
        <v>107</v>
      </c>
      <c r="C261" s="110" t="s">
        <v>456</v>
      </c>
      <c r="D261" s="215">
        <v>549900</v>
      </c>
      <c r="E261" s="215">
        <v>549900</v>
      </c>
    </row>
    <row r="262" spans="1:5" ht="12.75">
      <c r="A262" s="214" t="s">
        <v>459</v>
      </c>
      <c r="B262" s="112" t="s">
        <v>107</v>
      </c>
      <c r="C262" s="110" t="s">
        <v>460</v>
      </c>
      <c r="D262" s="215">
        <v>37493</v>
      </c>
      <c r="E262" s="215">
        <v>37493</v>
      </c>
    </row>
    <row r="263" spans="1:5" ht="25.5">
      <c r="A263" s="213" t="s">
        <v>651</v>
      </c>
      <c r="B263" s="112" t="s">
        <v>108</v>
      </c>
      <c r="C263" s="116" t="s">
        <v>469</v>
      </c>
      <c r="D263" s="211">
        <f>D264</f>
        <v>250000</v>
      </c>
      <c r="E263" s="211">
        <f>E264</f>
        <v>250000</v>
      </c>
    </row>
    <row r="264" spans="1:5" ht="25.5">
      <c r="A264" s="214" t="s">
        <v>403</v>
      </c>
      <c r="B264" s="112" t="s">
        <v>108</v>
      </c>
      <c r="C264" s="112">
        <v>200</v>
      </c>
      <c r="D264" s="215">
        <v>250000</v>
      </c>
      <c r="E264" s="215">
        <v>250000</v>
      </c>
    </row>
    <row r="265" spans="1:5" ht="25.5">
      <c r="A265" s="208" t="s">
        <v>541</v>
      </c>
      <c r="B265" s="108" t="s">
        <v>944</v>
      </c>
      <c r="C265" s="108" t="s">
        <v>469</v>
      </c>
      <c r="D265" s="209">
        <f aca="true" t="shared" si="10" ref="D265:E267">D266</f>
        <v>100000</v>
      </c>
      <c r="E265" s="209">
        <f t="shared" si="10"/>
        <v>100000</v>
      </c>
    </row>
    <row r="266" spans="1:5" ht="12.75">
      <c r="A266" s="214" t="s">
        <v>161</v>
      </c>
      <c r="B266" s="110" t="s">
        <v>945</v>
      </c>
      <c r="C266" s="110" t="s">
        <v>469</v>
      </c>
      <c r="D266" s="211">
        <f t="shared" si="10"/>
        <v>100000</v>
      </c>
      <c r="E266" s="211">
        <f t="shared" si="10"/>
        <v>100000</v>
      </c>
    </row>
    <row r="267" spans="1:5" ht="12.75">
      <c r="A267" s="213" t="s">
        <v>431</v>
      </c>
      <c r="B267" s="110" t="s">
        <v>371</v>
      </c>
      <c r="C267" s="116" t="s">
        <v>469</v>
      </c>
      <c r="D267" s="211">
        <f t="shared" si="10"/>
        <v>100000</v>
      </c>
      <c r="E267" s="211">
        <f t="shared" si="10"/>
        <v>100000</v>
      </c>
    </row>
    <row r="268" spans="1:5" ht="12.75">
      <c r="A268" s="296" t="s">
        <v>459</v>
      </c>
      <c r="B268" s="298" t="s">
        <v>371</v>
      </c>
      <c r="C268" s="298" t="s">
        <v>460</v>
      </c>
      <c r="D268" s="299">
        <v>100000</v>
      </c>
      <c r="E268" s="299">
        <v>100000</v>
      </c>
    </row>
    <row r="269" spans="1:5" ht="12.75">
      <c r="A269" s="297" t="s">
        <v>500</v>
      </c>
      <c r="B269" s="297"/>
      <c r="C269" s="297"/>
      <c r="D269" s="297">
        <v>4245408</v>
      </c>
      <c r="E269" s="297">
        <v>8509959</v>
      </c>
    </row>
  </sheetData>
  <sheetProtection/>
  <printOptions/>
  <pageMargins left="0.7874015748031497" right="0.16" top="0.5905511811023623" bottom="0.3937007874015748" header="0.31496062992125984" footer="0.31496062992125984"/>
  <pageSetup fitToHeight="0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</sheetPr>
  <dimension ref="A1:D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8.140625" style="0" customWidth="1"/>
    <col min="3" max="4" width="14.28125" style="0" customWidth="1"/>
  </cols>
  <sheetData>
    <row r="1" spans="2:4" ht="12.75">
      <c r="B1" s="10"/>
      <c r="D1" s="10" t="s">
        <v>124</v>
      </c>
    </row>
    <row r="2" spans="2:4" ht="12.75">
      <c r="B2" s="10"/>
      <c r="D2" s="11" t="s">
        <v>433</v>
      </c>
    </row>
    <row r="3" spans="2:4" ht="12.75">
      <c r="B3" s="150"/>
      <c r="D3" s="174" t="s">
        <v>331</v>
      </c>
    </row>
    <row r="4" ht="12.75">
      <c r="A4" s="10"/>
    </row>
    <row r="5" spans="1:4" ht="25.5">
      <c r="A5" s="151" t="s">
        <v>330</v>
      </c>
      <c r="B5" s="152"/>
      <c r="C5" s="152"/>
      <c r="D5" s="152"/>
    </row>
    <row r="6" ht="12.75">
      <c r="A6" s="153"/>
    </row>
    <row r="7" spans="1:3" ht="12.75">
      <c r="A7" s="152" t="s">
        <v>791</v>
      </c>
      <c r="B7" s="152"/>
      <c r="C7" s="152"/>
    </row>
    <row r="8" spans="1:3" ht="12.75">
      <c r="A8" s="154"/>
      <c r="C8" s="11"/>
    </row>
    <row r="9" spans="1:4" ht="45">
      <c r="A9" s="155" t="s">
        <v>927</v>
      </c>
      <c r="B9" s="155" t="s">
        <v>928</v>
      </c>
      <c r="C9" s="155" t="s">
        <v>305</v>
      </c>
      <c r="D9" s="155" t="s">
        <v>929</v>
      </c>
    </row>
    <row r="10" spans="1:4" ht="12.75">
      <c r="A10" s="156" t="s">
        <v>792</v>
      </c>
      <c r="B10" s="156" t="s">
        <v>793</v>
      </c>
      <c r="C10" s="157"/>
      <c r="D10" s="157"/>
    </row>
    <row r="11" spans="1:4" ht="25.5">
      <c r="A11" s="158" t="s">
        <v>794</v>
      </c>
      <c r="B11" s="158" t="s">
        <v>930</v>
      </c>
      <c r="C11" s="159">
        <v>28299000</v>
      </c>
      <c r="D11" s="159" t="s">
        <v>106</v>
      </c>
    </row>
    <row r="12" spans="1:4" ht="12.75">
      <c r="A12" s="266" t="s">
        <v>795</v>
      </c>
      <c r="B12" s="266" t="s">
        <v>796</v>
      </c>
      <c r="C12" s="267"/>
      <c r="D12" s="267"/>
    </row>
    <row r="13" spans="1:4" ht="12.75">
      <c r="A13" s="160"/>
      <c r="B13" s="311" t="s">
        <v>797</v>
      </c>
      <c r="C13" s="161">
        <f>SUM(C10:C12)</f>
        <v>28299000</v>
      </c>
      <c r="D13" s="161"/>
    </row>
    <row r="16" spans="1:3" ht="12.75">
      <c r="A16" s="152" t="s">
        <v>527</v>
      </c>
      <c r="B16" s="152"/>
      <c r="C16" s="152"/>
    </row>
    <row r="17" spans="1:3" ht="12.75">
      <c r="A17" s="154"/>
      <c r="C17" s="11"/>
    </row>
    <row r="18" spans="1:4" ht="45" customHeight="1">
      <c r="A18" s="155" t="s">
        <v>927</v>
      </c>
      <c r="B18" s="155" t="s">
        <v>928</v>
      </c>
      <c r="C18" s="468" t="s">
        <v>332</v>
      </c>
      <c r="D18" s="468"/>
    </row>
    <row r="19" spans="1:4" ht="12.75">
      <c r="A19" s="162" t="s">
        <v>792</v>
      </c>
      <c r="B19" s="162" t="s">
        <v>793</v>
      </c>
      <c r="C19" s="469"/>
      <c r="D19" s="469"/>
    </row>
    <row r="20" spans="1:4" ht="25.5">
      <c r="A20" s="158" t="s">
        <v>794</v>
      </c>
      <c r="B20" s="158" t="s">
        <v>930</v>
      </c>
      <c r="C20" s="470">
        <v>18232000</v>
      </c>
      <c r="D20" s="470"/>
    </row>
    <row r="21" spans="1:4" ht="12.75">
      <c r="A21" s="266" t="s">
        <v>795</v>
      </c>
      <c r="B21" s="266" t="s">
        <v>796</v>
      </c>
      <c r="C21" s="471"/>
      <c r="D21" s="471"/>
    </row>
    <row r="22" spans="1:4" ht="12.75">
      <c r="A22" s="160"/>
      <c r="B22" s="311" t="s">
        <v>797</v>
      </c>
      <c r="C22" s="467">
        <f>SUM(C19:C21)</f>
        <v>18232000</v>
      </c>
      <c r="D22" s="467"/>
    </row>
  </sheetData>
  <sheetProtection/>
  <mergeCells count="5">
    <mergeCell ref="C22:D22"/>
    <mergeCell ref="C18:D18"/>
    <mergeCell ref="C19:D19"/>
    <mergeCell ref="C20:D20"/>
    <mergeCell ref="C21:D21"/>
  </mergeCells>
  <printOptions/>
  <pageMargins left="0.7874015748031497" right="0.42" top="0.5905511811023623" bottom="0.3937007874015748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</sheetPr>
  <dimension ref="A1:F22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42.7109375" style="0" customWidth="1"/>
    <col min="3" max="6" width="12.57421875" style="0" customWidth="1"/>
  </cols>
  <sheetData>
    <row r="1" spans="2:6" ht="12.75">
      <c r="B1" s="10"/>
      <c r="F1" s="10" t="s">
        <v>304</v>
      </c>
    </row>
    <row r="2" spans="2:6" ht="12.75">
      <c r="B2" s="10"/>
      <c r="F2" s="11" t="s">
        <v>433</v>
      </c>
    </row>
    <row r="3" spans="2:6" ht="12.75">
      <c r="B3" s="150"/>
      <c r="F3" s="174" t="s">
        <v>333</v>
      </c>
    </row>
    <row r="4" ht="12.75">
      <c r="A4" s="10"/>
    </row>
    <row r="5" spans="1:6" ht="25.5">
      <c r="A5" s="151" t="s">
        <v>334</v>
      </c>
      <c r="B5" s="152"/>
      <c r="C5" s="152"/>
      <c r="D5" s="358"/>
      <c r="E5" s="358"/>
      <c r="F5" s="358"/>
    </row>
    <row r="6" ht="12.75">
      <c r="A6" s="153"/>
    </row>
    <row r="7" spans="1:3" ht="12.75">
      <c r="A7" s="152" t="s">
        <v>791</v>
      </c>
      <c r="B7" s="152"/>
      <c r="C7" s="152"/>
    </row>
    <row r="8" spans="1:6" ht="12.75">
      <c r="A8" s="154"/>
      <c r="C8" s="11"/>
      <c r="F8" s="11"/>
    </row>
    <row r="9" spans="1:6" ht="56.25">
      <c r="A9" s="155" t="s">
        <v>927</v>
      </c>
      <c r="B9" s="155" t="s">
        <v>928</v>
      </c>
      <c r="C9" s="155" t="s">
        <v>803</v>
      </c>
      <c r="D9" s="155" t="s">
        <v>929</v>
      </c>
      <c r="E9" s="155" t="s">
        <v>335</v>
      </c>
      <c r="F9" s="155" t="s">
        <v>929</v>
      </c>
    </row>
    <row r="10" spans="1:6" ht="12.75">
      <c r="A10" s="156" t="s">
        <v>792</v>
      </c>
      <c r="B10" s="156" t="s">
        <v>793</v>
      </c>
      <c r="C10" s="157"/>
      <c r="D10" s="157"/>
      <c r="E10" s="157"/>
      <c r="F10" s="157"/>
    </row>
    <row r="11" spans="1:6" ht="25.5">
      <c r="A11" s="158" t="s">
        <v>794</v>
      </c>
      <c r="B11" s="158" t="s">
        <v>775</v>
      </c>
      <c r="C11" s="159">
        <v>19353000</v>
      </c>
      <c r="D11" s="159" t="s">
        <v>106</v>
      </c>
      <c r="E11" s="159">
        <v>20601000</v>
      </c>
      <c r="F11" s="159" t="s">
        <v>106</v>
      </c>
    </row>
    <row r="12" spans="1:6" ht="12.75">
      <c r="A12" s="266" t="s">
        <v>795</v>
      </c>
      <c r="B12" s="266" t="s">
        <v>796</v>
      </c>
      <c r="C12" s="267"/>
      <c r="D12" s="267"/>
      <c r="E12" s="267"/>
      <c r="F12" s="267"/>
    </row>
    <row r="13" spans="1:6" ht="12.75">
      <c r="A13" s="160"/>
      <c r="B13" s="311" t="s">
        <v>797</v>
      </c>
      <c r="C13" s="161">
        <f>SUM(C10:C12)</f>
        <v>19353000</v>
      </c>
      <c r="D13" s="161">
        <f>SUM(D10:D12)</f>
        <v>0</v>
      </c>
      <c r="E13" s="161">
        <f>SUM(E10:E12)</f>
        <v>20601000</v>
      </c>
      <c r="F13" s="161">
        <f>SUM(F10:F12)</f>
        <v>0</v>
      </c>
    </row>
    <row r="16" spans="1:3" ht="12.75">
      <c r="A16" s="152" t="s">
        <v>527</v>
      </c>
      <c r="B16" s="152"/>
      <c r="C16" s="152"/>
    </row>
    <row r="17" spans="1:6" ht="12.75">
      <c r="A17" s="154"/>
      <c r="C17" s="11"/>
      <c r="D17" s="11"/>
      <c r="F17" s="11"/>
    </row>
    <row r="18" spans="1:6" ht="22.5">
      <c r="A18" s="155" t="s">
        <v>927</v>
      </c>
      <c r="B18" s="155" t="s">
        <v>928</v>
      </c>
      <c r="C18" s="474" t="s">
        <v>804</v>
      </c>
      <c r="D18" s="475"/>
      <c r="E18" s="474" t="s">
        <v>336</v>
      </c>
      <c r="F18" s="475"/>
    </row>
    <row r="19" spans="1:6" ht="12.75">
      <c r="A19" s="162" t="s">
        <v>792</v>
      </c>
      <c r="B19" s="162" t="s">
        <v>793</v>
      </c>
      <c r="C19" s="476"/>
      <c r="D19" s="477"/>
      <c r="E19" s="476"/>
      <c r="F19" s="477"/>
    </row>
    <row r="20" spans="1:6" ht="25.5">
      <c r="A20" s="158" t="s">
        <v>794</v>
      </c>
      <c r="B20" s="158" t="s">
        <v>775</v>
      </c>
      <c r="C20" s="478">
        <v>19353000</v>
      </c>
      <c r="D20" s="479"/>
      <c r="E20" s="478">
        <v>20601000</v>
      </c>
      <c r="F20" s="479"/>
    </row>
    <row r="21" spans="1:6" ht="12.75">
      <c r="A21" s="266" t="s">
        <v>795</v>
      </c>
      <c r="B21" s="266" t="s">
        <v>796</v>
      </c>
      <c r="C21" s="480"/>
      <c r="D21" s="481"/>
      <c r="E21" s="480"/>
      <c r="F21" s="481"/>
    </row>
    <row r="22" spans="1:6" ht="12.75">
      <c r="A22" s="160"/>
      <c r="B22" s="311" t="s">
        <v>797</v>
      </c>
      <c r="C22" s="472">
        <f>SUM(C19:C21)</f>
        <v>19353000</v>
      </c>
      <c r="D22" s="473"/>
      <c r="E22" s="472">
        <f>SUM(E19:E21)</f>
        <v>20601000</v>
      </c>
      <c r="F22" s="473"/>
    </row>
  </sheetData>
  <sheetProtection/>
  <mergeCells count="10">
    <mergeCell ref="C22:D22"/>
    <mergeCell ref="E18:F18"/>
    <mergeCell ref="E19:F19"/>
    <mergeCell ref="E20:F20"/>
    <mergeCell ref="E21:F21"/>
    <mergeCell ref="E22:F22"/>
    <mergeCell ref="C18:D18"/>
    <mergeCell ref="C19:D19"/>
    <mergeCell ref="C20:D20"/>
    <mergeCell ref="C21:D21"/>
  </mergeCells>
  <printOptions/>
  <pageMargins left="0.7874015748031497" right="0.42" top="0.5905511811023623" bottom="0.3937007874015748" header="0.31496062992125984" footer="0.31496062992125984"/>
  <pageSetup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</sheetPr>
  <dimension ref="A1:H22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5.140625" style="407" customWidth="1"/>
    <col min="2" max="2" width="14.57421875" style="407" customWidth="1"/>
    <col min="3" max="3" width="13.7109375" style="407" customWidth="1"/>
    <col min="4" max="4" width="14.7109375" style="407" customWidth="1"/>
    <col min="5" max="5" width="18.140625" style="407" customWidth="1"/>
    <col min="6" max="6" width="13.57421875" style="407" customWidth="1"/>
    <col min="7" max="16384" width="9.140625" style="407" customWidth="1"/>
  </cols>
  <sheetData>
    <row r="1" spans="2:7" ht="12.75">
      <c r="B1" s="408"/>
      <c r="C1" s="408"/>
      <c r="D1" s="408"/>
      <c r="E1" s="408"/>
      <c r="F1" s="408"/>
      <c r="G1" s="408" t="s">
        <v>306</v>
      </c>
    </row>
    <row r="2" spans="2:7" ht="12.75">
      <c r="B2" s="408"/>
      <c r="C2" s="408"/>
      <c r="D2" s="408"/>
      <c r="E2" s="408"/>
      <c r="F2" s="408"/>
      <c r="G2" s="11" t="s">
        <v>433</v>
      </c>
    </row>
    <row r="3" spans="2:7" ht="12.75">
      <c r="B3" s="408"/>
      <c r="C3" s="408"/>
      <c r="D3" s="408"/>
      <c r="E3" s="408"/>
      <c r="F3" s="408"/>
      <c r="G3" s="174" t="s">
        <v>321</v>
      </c>
    </row>
    <row r="4" spans="1:7" ht="12.75">
      <c r="A4" s="431"/>
      <c r="B4" s="411"/>
      <c r="C4" s="411"/>
      <c r="D4" s="411"/>
      <c r="E4" s="411"/>
      <c r="F4" s="411"/>
      <c r="G4" s="411"/>
    </row>
    <row r="5" spans="1:7" ht="12.75">
      <c r="A5" s="432" t="s">
        <v>322</v>
      </c>
      <c r="B5" s="409"/>
      <c r="C5" s="409"/>
      <c r="D5" s="409"/>
      <c r="E5" s="409"/>
      <c r="F5" s="409"/>
      <c r="G5" s="409"/>
    </row>
    <row r="6" spans="1:7" ht="12.75">
      <c r="A6" s="410"/>
      <c r="B6" s="411"/>
      <c r="C6" s="411"/>
      <c r="D6" s="411"/>
      <c r="E6" s="411"/>
      <c r="F6" s="411"/>
      <c r="G6" s="411"/>
    </row>
    <row r="7" spans="1:7" ht="12.75">
      <c r="A7" s="409" t="s">
        <v>323</v>
      </c>
      <c r="B7" s="409"/>
      <c r="C7" s="409"/>
      <c r="D7" s="409"/>
      <c r="E7" s="409"/>
      <c r="F7" s="409"/>
      <c r="G7" s="409"/>
    </row>
    <row r="8" spans="1:7" ht="12.75">
      <c r="A8" s="410"/>
      <c r="B8" s="411"/>
      <c r="C8" s="411"/>
      <c r="D8" s="411"/>
      <c r="E8" s="411"/>
      <c r="F8" s="411"/>
      <c r="G8" s="411"/>
    </row>
    <row r="9" spans="1:7" ht="45">
      <c r="A9" s="412"/>
      <c r="B9" s="412" t="s">
        <v>307</v>
      </c>
      <c r="C9" s="412" t="s">
        <v>308</v>
      </c>
      <c r="D9" s="412" t="s">
        <v>309</v>
      </c>
      <c r="E9" s="412" t="s">
        <v>310</v>
      </c>
      <c r="F9" s="412" t="s">
        <v>311</v>
      </c>
      <c r="G9" s="412" t="s">
        <v>312</v>
      </c>
    </row>
    <row r="10" spans="1:7" ht="12.75">
      <c r="A10" s="412" t="s">
        <v>454</v>
      </c>
      <c r="B10" s="412" t="s">
        <v>467</v>
      </c>
      <c r="C10" s="412" t="s">
        <v>455</v>
      </c>
      <c r="D10" s="412" t="s">
        <v>153</v>
      </c>
      <c r="E10" s="412" t="s">
        <v>154</v>
      </c>
      <c r="F10" s="412" t="s">
        <v>155</v>
      </c>
      <c r="G10" s="412" t="s">
        <v>313</v>
      </c>
    </row>
    <row r="11" spans="1:7" ht="12.75">
      <c r="A11" s="433"/>
      <c r="B11" s="434" t="s">
        <v>314</v>
      </c>
      <c r="C11" s="434" t="s">
        <v>314</v>
      </c>
      <c r="D11" s="434" t="s">
        <v>314</v>
      </c>
      <c r="E11" s="434" t="s">
        <v>314</v>
      </c>
      <c r="F11" s="434" t="s">
        <v>314</v>
      </c>
      <c r="G11" s="434" t="s">
        <v>314</v>
      </c>
    </row>
    <row r="12" spans="1:7" ht="12.75">
      <c r="A12" s="419"/>
      <c r="B12" s="419"/>
      <c r="C12" s="419"/>
      <c r="D12" s="419"/>
      <c r="E12" s="419"/>
      <c r="F12" s="419"/>
      <c r="G12" s="419"/>
    </row>
    <row r="13" spans="1:7" ht="12.75">
      <c r="A13" s="419"/>
      <c r="B13" s="419"/>
      <c r="C13" s="419"/>
      <c r="D13" s="419"/>
      <c r="E13" s="419"/>
      <c r="F13" s="419"/>
      <c r="G13" s="419"/>
    </row>
    <row r="14" spans="1:7" ht="12.75">
      <c r="A14" s="421"/>
      <c r="B14" s="421"/>
      <c r="C14" s="421"/>
      <c r="D14" s="421"/>
      <c r="E14" s="421"/>
      <c r="F14" s="421"/>
      <c r="G14" s="421"/>
    </row>
    <row r="15" spans="1:7" ht="12.75">
      <c r="A15" s="411"/>
      <c r="B15" s="411"/>
      <c r="C15" s="411"/>
      <c r="D15" s="411"/>
      <c r="E15" s="411"/>
      <c r="F15" s="411"/>
      <c r="G15" s="411"/>
    </row>
    <row r="16" spans="1:7" ht="12.75">
      <c r="A16" s="411"/>
      <c r="B16" s="411"/>
      <c r="C16" s="411"/>
      <c r="D16" s="411"/>
      <c r="E16" s="411"/>
      <c r="F16" s="411"/>
      <c r="G16" s="411"/>
    </row>
    <row r="17" spans="1:7" ht="25.5">
      <c r="A17" s="409" t="s">
        <v>324</v>
      </c>
      <c r="B17" s="409"/>
      <c r="C17" s="409"/>
      <c r="D17" s="409"/>
      <c r="E17" s="409"/>
      <c r="F17" s="409"/>
      <c r="G17" s="409"/>
    </row>
    <row r="18" spans="1:7" ht="12.75">
      <c r="A18" s="410"/>
      <c r="B18" s="411"/>
      <c r="C18" s="411"/>
      <c r="D18" s="411"/>
      <c r="E18" s="411"/>
      <c r="F18" s="411"/>
      <c r="G18" s="411"/>
    </row>
    <row r="19" spans="1:8" ht="27">
      <c r="A19" s="484" t="s">
        <v>315</v>
      </c>
      <c r="B19" s="484"/>
      <c r="C19" s="484"/>
      <c r="D19" s="484" t="s">
        <v>316</v>
      </c>
      <c r="E19" s="484"/>
      <c r="F19" s="484"/>
      <c r="G19" s="484"/>
      <c r="H19" s="435"/>
    </row>
    <row r="20" spans="1:8" ht="27">
      <c r="A20" s="486" t="s">
        <v>317</v>
      </c>
      <c r="B20" s="486"/>
      <c r="C20" s="486"/>
      <c r="D20" s="485" t="s">
        <v>314</v>
      </c>
      <c r="E20" s="485"/>
      <c r="F20" s="485"/>
      <c r="G20" s="485"/>
      <c r="H20" s="435"/>
    </row>
    <row r="21" spans="1:8" ht="27">
      <c r="A21" s="482" t="s">
        <v>318</v>
      </c>
      <c r="B21" s="482"/>
      <c r="C21" s="482"/>
      <c r="D21" s="483" t="s">
        <v>314</v>
      </c>
      <c r="E21" s="483"/>
      <c r="F21" s="483"/>
      <c r="G21" s="483"/>
      <c r="H21" s="435"/>
    </row>
    <row r="22" spans="1:7" ht="12.75">
      <c r="A22" s="411"/>
      <c r="B22" s="411"/>
      <c r="C22" s="411"/>
      <c r="D22" s="411"/>
      <c r="E22" s="411"/>
      <c r="F22" s="411"/>
      <c r="G22" s="411"/>
    </row>
  </sheetData>
  <sheetProtection/>
  <mergeCells count="6">
    <mergeCell ref="A21:C21"/>
    <mergeCell ref="D21:G21"/>
    <mergeCell ref="A19:C19"/>
    <mergeCell ref="D19:G19"/>
    <mergeCell ref="D20:G20"/>
    <mergeCell ref="A20:C20"/>
  </mergeCells>
  <printOptions/>
  <pageMargins left="0.7874015748031497" right="0.31" top="0.5905511811023623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</sheetPr>
  <dimension ref="A1:G21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5.140625" style="407" customWidth="1"/>
    <col min="2" max="2" width="17.00390625" style="407" customWidth="1"/>
    <col min="3" max="4" width="14.7109375" style="407" customWidth="1"/>
    <col min="5" max="5" width="17.57421875" style="407" customWidth="1"/>
    <col min="6" max="6" width="13.57421875" style="407" customWidth="1"/>
    <col min="7" max="16384" width="9.140625" style="407" customWidth="1"/>
  </cols>
  <sheetData>
    <row r="1" spans="2:7" ht="12.75">
      <c r="B1" s="408"/>
      <c r="C1" s="408"/>
      <c r="D1" s="408"/>
      <c r="E1" s="408"/>
      <c r="F1" s="408"/>
      <c r="G1" s="408" t="s">
        <v>319</v>
      </c>
    </row>
    <row r="2" spans="2:7" ht="12.75">
      <c r="B2" s="408"/>
      <c r="C2" s="408"/>
      <c r="D2" s="408"/>
      <c r="E2" s="408"/>
      <c r="F2" s="408"/>
      <c r="G2" s="11" t="s">
        <v>433</v>
      </c>
    </row>
    <row r="3" spans="2:7" ht="12.75">
      <c r="B3" s="408"/>
      <c r="C3" s="408"/>
      <c r="D3" s="408"/>
      <c r="E3" s="408"/>
      <c r="F3" s="408"/>
      <c r="G3" s="174" t="s">
        <v>325</v>
      </c>
    </row>
    <row r="4" spans="1:7" ht="12.75">
      <c r="A4" s="431"/>
      <c r="B4" s="411"/>
      <c r="C4" s="411"/>
      <c r="D4" s="411"/>
      <c r="E4" s="411"/>
      <c r="F4" s="411"/>
      <c r="G4" s="411"/>
    </row>
    <row r="5" spans="1:7" ht="12.75">
      <c r="A5" s="432" t="s">
        <v>326</v>
      </c>
      <c r="B5" s="409"/>
      <c r="C5" s="409"/>
      <c r="D5" s="409"/>
      <c r="E5" s="409"/>
      <c r="F5" s="409"/>
      <c r="G5" s="409"/>
    </row>
    <row r="6" spans="1:7" ht="12.75">
      <c r="A6" s="410"/>
      <c r="B6" s="411"/>
      <c r="C6" s="411"/>
      <c r="D6" s="411"/>
      <c r="E6" s="411"/>
      <c r="F6" s="411"/>
      <c r="G6" s="411"/>
    </row>
    <row r="7" spans="1:7" ht="25.5">
      <c r="A7" s="409" t="s">
        <v>327</v>
      </c>
      <c r="B7" s="409"/>
      <c r="C7" s="409"/>
      <c r="D7" s="409"/>
      <c r="E7" s="409"/>
      <c r="F7" s="409"/>
      <c r="G7" s="409"/>
    </row>
    <row r="8" spans="1:7" ht="12.75">
      <c r="A8" s="410"/>
      <c r="B8" s="411"/>
      <c r="C8" s="411"/>
      <c r="D8" s="411"/>
      <c r="E8" s="411"/>
      <c r="F8" s="411"/>
      <c r="G8" s="411"/>
    </row>
    <row r="9" spans="1:7" ht="45">
      <c r="A9" s="412"/>
      <c r="B9" s="412" t="s">
        <v>307</v>
      </c>
      <c r="C9" s="412" t="s">
        <v>308</v>
      </c>
      <c r="D9" s="412" t="s">
        <v>309</v>
      </c>
      <c r="E9" s="412" t="s">
        <v>310</v>
      </c>
      <c r="F9" s="412" t="s">
        <v>311</v>
      </c>
      <c r="G9" s="412" t="s">
        <v>312</v>
      </c>
    </row>
    <row r="10" spans="1:7" ht="12.75">
      <c r="A10" s="412" t="s">
        <v>454</v>
      </c>
      <c r="B10" s="412" t="s">
        <v>467</v>
      </c>
      <c r="C10" s="412" t="s">
        <v>455</v>
      </c>
      <c r="D10" s="412" t="s">
        <v>153</v>
      </c>
      <c r="E10" s="412" t="s">
        <v>154</v>
      </c>
      <c r="F10" s="412" t="s">
        <v>155</v>
      </c>
      <c r="G10" s="412" t="s">
        <v>313</v>
      </c>
    </row>
    <row r="11" spans="1:7" ht="12.75">
      <c r="A11" s="433"/>
      <c r="B11" s="434" t="s">
        <v>314</v>
      </c>
      <c r="C11" s="434" t="s">
        <v>314</v>
      </c>
      <c r="D11" s="434" t="s">
        <v>314</v>
      </c>
      <c r="E11" s="434" t="s">
        <v>314</v>
      </c>
      <c r="F11" s="434" t="s">
        <v>314</v>
      </c>
      <c r="G11" s="434" t="s">
        <v>314</v>
      </c>
    </row>
    <row r="12" spans="1:7" ht="12.75">
      <c r="A12" s="419"/>
      <c r="B12" s="419"/>
      <c r="C12" s="419"/>
      <c r="D12" s="419"/>
      <c r="E12" s="419"/>
      <c r="F12" s="419"/>
      <c r="G12" s="419"/>
    </row>
    <row r="13" spans="1:7" ht="12.75">
      <c r="A13" s="419"/>
      <c r="B13" s="419"/>
      <c r="C13" s="419"/>
      <c r="D13" s="419"/>
      <c r="E13" s="419"/>
      <c r="F13" s="419"/>
      <c r="G13" s="419"/>
    </row>
    <row r="14" spans="1:7" ht="12.75">
      <c r="A14" s="421"/>
      <c r="B14" s="421"/>
      <c r="C14" s="421"/>
      <c r="D14" s="421"/>
      <c r="E14" s="421"/>
      <c r="F14" s="421"/>
      <c r="G14" s="421"/>
    </row>
    <row r="15" spans="1:7" ht="12.75">
      <c r="A15" s="411"/>
      <c r="B15" s="411"/>
      <c r="C15" s="411"/>
      <c r="D15" s="411"/>
      <c r="E15" s="411"/>
      <c r="F15" s="411"/>
      <c r="G15" s="411"/>
    </row>
    <row r="16" spans="1:7" ht="12.75">
      <c r="A16" s="411"/>
      <c r="B16" s="411"/>
      <c r="C16" s="411"/>
      <c r="D16" s="411"/>
      <c r="E16" s="411"/>
      <c r="F16" s="411"/>
      <c r="G16" s="411"/>
    </row>
    <row r="17" spans="1:7" ht="25.5">
      <c r="A17" s="409" t="s">
        <v>328</v>
      </c>
      <c r="B17" s="409"/>
      <c r="C17" s="409"/>
      <c r="D17" s="409"/>
      <c r="E17" s="409"/>
      <c r="F17" s="409"/>
      <c r="G17" s="409"/>
    </row>
    <row r="18" spans="1:7" ht="12.75">
      <c r="A18" s="410"/>
      <c r="B18" s="411"/>
      <c r="C18" s="411"/>
      <c r="D18" s="411"/>
      <c r="E18" s="411"/>
      <c r="F18" s="411"/>
      <c r="G18" s="411"/>
    </row>
    <row r="19" spans="1:7" ht="67.5">
      <c r="A19" s="484" t="s">
        <v>315</v>
      </c>
      <c r="B19" s="484"/>
      <c r="C19" s="484"/>
      <c r="D19" s="436" t="s">
        <v>320</v>
      </c>
      <c r="E19" s="437"/>
      <c r="F19" s="436" t="s">
        <v>329</v>
      </c>
      <c r="G19" s="437"/>
    </row>
    <row r="20" spans="1:7" ht="29.25" customHeight="1">
      <c r="A20" s="455" t="s">
        <v>317</v>
      </c>
      <c r="B20" s="456"/>
      <c r="C20" s="457"/>
      <c r="D20" s="488" t="s">
        <v>314</v>
      </c>
      <c r="E20" s="489"/>
      <c r="F20" s="488" t="s">
        <v>314</v>
      </c>
      <c r="G20" s="490"/>
    </row>
    <row r="21" spans="1:7" ht="29.25" customHeight="1">
      <c r="A21" s="487" t="s">
        <v>318</v>
      </c>
      <c r="B21" s="450"/>
      <c r="C21" s="451"/>
      <c r="D21" s="452" t="s">
        <v>314</v>
      </c>
      <c r="E21" s="453"/>
      <c r="F21" s="452" t="s">
        <v>314</v>
      </c>
      <c r="G21" s="454"/>
    </row>
  </sheetData>
  <sheetProtection/>
  <mergeCells count="7">
    <mergeCell ref="A21:C21"/>
    <mergeCell ref="D21:E21"/>
    <mergeCell ref="F21:G21"/>
    <mergeCell ref="A19:C19"/>
    <mergeCell ref="A20:C20"/>
    <mergeCell ref="D20:E20"/>
    <mergeCell ref="F20:G20"/>
  </mergeCells>
  <printOptions/>
  <pageMargins left="0.7874015748031497" right="0.31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C19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5.8515625" style="407" customWidth="1"/>
    <col min="2" max="2" width="23.140625" style="407" customWidth="1"/>
    <col min="3" max="3" width="56.8515625" style="407" customWidth="1"/>
    <col min="4" max="16384" width="9.140625" style="407" customWidth="1"/>
  </cols>
  <sheetData>
    <row r="1" spans="2:3" ht="12.75">
      <c r="B1" s="408"/>
      <c r="C1" s="408" t="s">
        <v>389</v>
      </c>
    </row>
    <row r="2" spans="2:3" ht="12.75">
      <c r="B2" s="408"/>
      <c r="C2" s="11" t="s">
        <v>433</v>
      </c>
    </row>
    <row r="3" spans="2:3" ht="12.75">
      <c r="B3" s="11"/>
      <c r="C3" s="174" t="s">
        <v>399</v>
      </c>
    </row>
    <row r="4" spans="1:3" ht="25.5">
      <c r="A4" s="409" t="s">
        <v>390</v>
      </c>
      <c r="B4" s="409"/>
      <c r="C4" s="409"/>
    </row>
    <row r="5" spans="1:3" ht="12.75">
      <c r="A5" s="410"/>
      <c r="B5" s="411"/>
      <c r="C5" s="408" t="s">
        <v>519</v>
      </c>
    </row>
    <row r="6" spans="1:3" ht="22.5">
      <c r="A6" s="412" t="s">
        <v>391</v>
      </c>
      <c r="B6" s="412" t="s">
        <v>392</v>
      </c>
      <c r="C6" s="412" t="s">
        <v>466</v>
      </c>
    </row>
    <row r="7" spans="1:3" ht="12.75">
      <c r="A7" s="413" t="s">
        <v>454</v>
      </c>
      <c r="B7" s="413" t="s">
        <v>467</v>
      </c>
      <c r="C7" s="413" t="s">
        <v>455</v>
      </c>
    </row>
    <row r="8" spans="1:3" ht="25.5">
      <c r="A8" s="414" t="s">
        <v>728</v>
      </c>
      <c r="B8" s="415"/>
      <c r="C8" s="415" t="s">
        <v>23</v>
      </c>
    </row>
    <row r="9" spans="1:3" ht="25.5">
      <c r="A9" s="416" t="s">
        <v>728</v>
      </c>
      <c r="B9" s="417" t="s">
        <v>231</v>
      </c>
      <c r="C9" s="418" t="s">
        <v>232</v>
      </c>
    </row>
    <row r="10" spans="1:3" ht="25.5">
      <c r="A10" s="416" t="s">
        <v>728</v>
      </c>
      <c r="B10" s="416" t="s">
        <v>233</v>
      </c>
      <c r="C10" s="419" t="s">
        <v>555</v>
      </c>
    </row>
    <row r="11" spans="1:3" ht="25.5">
      <c r="A11" s="416" t="s">
        <v>728</v>
      </c>
      <c r="B11" s="416" t="s">
        <v>774</v>
      </c>
      <c r="C11" s="419" t="s">
        <v>556</v>
      </c>
    </row>
    <row r="12" spans="1:3" ht="25.5">
      <c r="A12" s="416" t="s">
        <v>728</v>
      </c>
      <c r="B12" s="416" t="s">
        <v>393</v>
      </c>
      <c r="C12" s="419" t="s">
        <v>394</v>
      </c>
    </row>
    <row r="13" spans="1:3" ht="25.5">
      <c r="A13" s="416" t="s">
        <v>728</v>
      </c>
      <c r="B13" s="416" t="s">
        <v>395</v>
      </c>
      <c r="C13" s="419" t="s">
        <v>396</v>
      </c>
    </row>
    <row r="14" spans="1:3" ht="25.5">
      <c r="A14" s="416" t="s">
        <v>728</v>
      </c>
      <c r="B14" s="417" t="s">
        <v>776</v>
      </c>
      <c r="C14" s="418" t="s">
        <v>775</v>
      </c>
    </row>
    <row r="15" spans="1:3" ht="38.25">
      <c r="A15" s="416" t="s">
        <v>728</v>
      </c>
      <c r="B15" s="416" t="s">
        <v>531</v>
      </c>
      <c r="C15" s="419" t="s">
        <v>553</v>
      </c>
    </row>
    <row r="16" spans="1:3" ht="38.25">
      <c r="A16" s="416" t="s">
        <v>728</v>
      </c>
      <c r="B16" s="416" t="s">
        <v>532</v>
      </c>
      <c r="C16" s="419" t="s">
        <v>554</v>
      </c>
    </row>
    <row r="17" spans="1:3" ht="38.25">
      <c r="A17" s="416" t="s">
        <v>728</v>
      </c>
      <c r="B17" s="416" t="s">
        <v>533</v>
      </c>
      <c r="C17" s="419" t="s">
        <v>397</v>
      </c>
    </row>
    <row r="18" spans="1:3" ht="38.25">
      <c r="A18" s="420" t="s">
        <v>728</v>
      </c>
      <c r="B18" s="420" t="s">
        <v>534</v>
      </c>
      <c r="C18" s="421" t="s">
        <v>398</v>
      </c>
    </row>
    <row r="19" spans="1:3" ht="12.75">
      <c r="A19" s="411"/>
      <c r="B19" s="411"/>
      <c r="C19" s="411"/>
    </row>
  </sheetData>
  <sheetProtection/>
  <printOptions/>
  <pageMargins left="0.984251968503937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E144"/>
  <sheetViews>
    <sheetView showGridLines="0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21.28125" style="0" customWidth="1"/>
    <col min="2" max="2" width="55.57421875" style="0" customWidth="1"/>
    <col min="3" max="3" width="15.140625" style="0" customWidth="1"/>
    <col min="4" max="4" width="13.7109375" style="1" customWidth="1"/>
    <col min="5" max="5" width="14.421875" style="0" bestFit="1" customWidth="1"/>
  </cols>
  <sheetData>
    <row r="1" spans="1:3" ht="12.75">
      <c r="A1" s="460" t="s">
        <v>422</v>
      </c>
      <c r="B1" s="460"/>
      <c r="C1" s="460"/>
    </row>
    <row r="2" spans="1:3" ht="12.75">
      <c r="A2" s="460" t="s">
        <v>433</v>
      </c>
      <c r="B2" s="460"/>
      <c r="C2" s="460"/>
    </row>
    <row r="3" spans="1:3" ht="12.75">
      <c r="A3" s="461" t="s">
        <v>509</v>
      </c>
      <c r="B3" s="461"/>
      <c r="C3" s="461"/>
    </row>
    <row r="4" spans="1:3" ht="12.75">
      <c r="A4" s="462" t="s">
        <v>510</v>
      </c>
      <c r="B4" s="462"/>
      <c r="C4" s="462"/>
    </row>
    <row r="5" spans="1:3" ht="12.75">
      <c r="A5" s="11"/>
      <c r="B5" s="142"/>
      <c r="C5" s="11" t="s">
        <v>423</v>
      </c>
    </row>
    <row r="6" spans="1:3" ht="33.75">
      <c r="A6" s="143" t="s">
        <v>424</v>
      </c>
      <c r="B6" s="144" t="s">
        <v>453</v>
      </c>
      <c r="C6" s="145" t="s">
        <v>217</v>
      </c>
    </row>
    <row r="7" spans="1:4" ht="12.75">
      <c r="A7" s="146" t="s">
        <v>454</v>
      </c>
      <c r="B7" s="147">
        <v>2</v>
      </c>
      <c r="C7" s="148" t="s">
        <v>455</v>
      </c>
      <c r="D7" s="239"/>
    </row>
    <row r="8" spans="1:5" ht="12.75">
      <c r="A8" s="181"/>
      <c r="B8" s="240" t="s">
        <v>218</v>
      </c>
      <c r="C8" s="252">
        <f>C9+C83</f>
        <v>303148964</v>
      </c>
      <c r="E8" s="149"/>
    </row>
    <row r="9" spans="1:5" ht="12.75">
      <c r="A9" s="241" t="s">
        <v>425</v>
      </c>
      <c r="B9" s="242" t="s">
        <v>426</v>
      </c>
      <c r="C9" s="253">
        <f>C10+C24+C36+C44+C47+C58+C62+C65+C72+C15+C80</f>
        <v>124550808</v>
      </c>
      <c r="E9" s="149"/>
    </row>
    <row r="10" spans="1:3" ht="12.75">
      <c r="A10" s="243" t="s">
        <v>427</v>
      </c>
      <c r="B10" s="244" t="s">
        <v>475</v>
      </c>
      <c r="C10" s="254">
        <f>C11</f>
        <v>82988082</v>
      </c>
    </row>
    <row r="11" spans="1:3" ht="12.75">
      <c r="A11" s="243" t="s">
        <v>476</v>
      </c>
      <c r="B11" s="244" t="s">
        <v>477</v>
      </c>
      <c r="C11" s="254">
        <f>SUM(C12:C14)</f>
        <v>82988082</v>
      </c>
    </row>
    <row r="12" spans="1:3" ht="69" customHeight="1">
      <c r="A12" s="245" t="s">
        <v>478</v>
      </c>
      <c r="B12" s="251" t="s">
        <v>492</v>
      </c>
      <c r="C12" s="255">
        <v>82552856</v>
      </c>
    </row>
    <row r="13" spans="1:3" ht="93" customHeight="1">
      <c r="A13" s="245" t="s">
        <v>479</v>
      </c>
      <c r="B13" s="251" t="s">
        <v>506</v>
      </c>
      <c r="C13" s="255">
        <v>65430</v>
      </c>
    </row>
    <row r="14" spans="1:3" ht="38.25">
      <c r="A14" s="245" t="s">
        <v>480</v>
      </c>
      <c r="B14" s="246" t="s">
        <v>481</v>
      </c>
      <c r="C14" s="255">
        <v>369796</v>
      </c>
    </row>
    <row r="15" spans="1:3" ht="25.5">
      <c r="A15" s="243" t="s">
        <v>482</v>
      </c>
      <c r="B15" s="244" t="s">
        <v>183</v>
      </c>
      <c r="C15" s="254">
        <f>C17+C19+C21+C22</f>
        <v>2842330</v>
      </c>
    </row>
    <row r="16" spans="1:3" ht="63.75">
      <c r="A16" s="245" t="s">
        <v>184</v>
      </c>
      <c r="B16" s="246" t="s">
        <v>185</v>
      </c>
      <c r="C16" s="255">
        <v>1305100</v>
      </c>
    </row>
    <row r="17" spans="1:3" ht="102">
      <c r="A17" s="245" t="s">
        <v>551</v>
      </c>
      <c r="B17" s="251" t="s">
        <v>552</v>
      </c>
      <c r="C17" s="255">
        <v>1305100</v>
      </c>
    </row>
    <row r="18" spans="1:3" ht="77.25" customHeight="1">
      <c r="A18" s="245" t="s">
        <v>186</v>
      </c>
      <c r="B18" s="251" t="s">
        <v>507</v>
      </c>
      <c r="C18" s="255">
        <v>7440</v>
      </c>
    </row>
    <row r="19" spans="1:3" ht="111.75" customHeight="1">
      <c r="A19" s="245" t="s">
        <v>8</v>
      </c>
      <c r="B19" s="251" t="s">
        <v>807</v>
      </c>
      <c r="C19" s="255">
        <v>7440</v>
      </c>
    </row>
    <row r="20" spans="1:3" ht="63.75">
      <c r="A20" s="245" t="s">
        <v>853</v>
      </c>
      <c r="B20" s="246" t="s">
        <v>597</v>
      </c>
      <c r="C20" s="255">
        <v>1716770</v>
      </c>
    </row>
    <row r="21" spans="1:3" ht="102">
      <c r="A21" s="245" t="s">
        <v>9</v>
      </c>
      <c r="B21" s="246" t="s">
        <v>589</v>
      </c>
      <c r="C21" s="255">
        <v>1716770</v>
      </c>
    </row>
    <row r="22" spans="1:3" ht="69" customHeight="1">
      <c r="A22" s="245" t="s">
        <v>598</v>
      </c>
      <c r="B22" s="246" t="s">
        <v>599</v>
      </c>
      <c r="C22" s="255">
        <v>-186980</v>
      </c>
    </row>
    <row r="23" spans="1:3" ht="104.25" customHeight="1">
      <c r="A23" s="245" t="s">
        <v>590</v>
      </c>
      <c r="B23" s="246" t="s">
        <v>591</v>
      </c>
      <c r="C23" s="255">
        <v>-186980</v>
      </c>
    </row>
    <row r="24" spans="1:3" ht="12.75">
      <c r="A24" s="243" t="s">
        <v>600</v>
      </c>
      <c r="B24" s="244" t="s">
        <v>601</v>
      </c>
      <c r="C24" s="254">
        <f>C25+C30+C32+C34</f>
        <v>4076617</v>
      </c>
    </row>
    <row r="25" spans="1:3" ht="25.5">
      <c r="A25" s="245" t="s">
        <v>602</v>
      </c>
      <c r="B25" s="246" t="s">
        <v>603</v>
      </c>
      <c r="C25" s="256">
        <f>C26+C28</f>
        <v>984533</v>
      </c>
    </row>
    <row r="26" spans="1:3" ht="25.5">
      <c r="A26" s="245" t="s">
        <v>604</v>
      </c>
      <c r="B26" s="246" t="s">
        <v>605</v>
      </c>
      <c r="C26" s="256">
        <f>C27</f>
        <v>466121</v>
      </c>
    </row>
    <row r="27" spans="1:3" ht="25.5">
      <c r="A27" s="245" t="s">
        <v>606</v>
      </c>
      <c r="B27" s="246" t="s">
        <v>605</v>
      </c>
      <c r="C27" s="255">
        <v>466121</v>
      </c>
    </row>
    <row r="28" spans="1:3" ht="38.25">
      <c r="A28" s="245" t="s">
        <v>607</v>
      </c>
      <c r="B28" s="246" t="s">
        <v>608</v>
      </c>
      <c r="C28" s="256">
        <f>C29</f>
        <v>518412</v>
      </c>
    </row>
    <row r="29" spans="1:3" ht="52.5" customHeight="1">
      <c r="A29" s="245" t="s">
        <v>609</v>
      </c>
      <c r="B29" s="246" t="s">
        <v>610</v>
      </c>
      <c r="C29" s="255">
        <v>518412</v>
      </c>
    </row>
    <row r="30" spans="1:3" ht="25.5">
      <c r="A30" s="245" t="s">
        <v>611</v>
      </c>
      <c r="B30" s="246" t="s">
        <v>10</v>
      </c>
      <c r="C30" s="256">
        <f>C31</f>
        <v>1725184</v>
      </c>
    </row>
    <row r="31" spans="1:3" ht="25.5">
      <c r="A31" s="245" t="s">
        <v>11</v>
      </c>
      <c r="B31" s="246" t="s">
        <v>10</v>
      </c>
      <c r="C31" s="255">
        <v>1725184</v>
      </c>
    </row>
    <row r="32" spans="1:3" ht="12.75">
      <c r="A32" s="245" t="s">
        <v>12</v>
      </c>
      <c r="B32" s="246" t="s">
        <v>13</v>
      </c>
      <c r="C32" s="256">
        <f>SUM(C33:C33)</f>
        <v>1342003</v>
      </c>
    </row>
    <row r="33" spans="1:3" ht="12.75">
      <c r="A33" s="245" t="s">
        <v>858</v>
      </c>
      <c r="B33" s="246" t="s">
        <v>859</v>
      </c>
      <c r="C33" s="255">
        <v>1342003</v>
      </c>
    </row>
    <row r="34" spans="1:3" ht="31.5" customHeight="1">
      <c r="A34" s="245" t="s">
        <v>225</v>
      </c>
      <c r="B34" s="246" t="s">
        <v>226</v>
      </c>
      <c r="C34" s="255">
        <v>24897</v>
      </c>
    </row>
    <row r="35" spans="1:3" ht="30" customHeight="1">
      <c r="A35" s="245" t="s">
        <v>227</v>
      </c>
      <c r="B35" s="246" t="s">
        <v>228</v>
      </c>
      <c r="C35" s="255">
        <v>24897</v>
      </c>
    </row>
    <row r="36" spans="1:3" ht="12.75">
      <c r="A36" s="243" t="s">
        <v>860</v>
      </c>
      <c r="B36" s="244" t="s">
        <v>861</v>
      </c>
      <c r="C36" s="254">
        <f>C37+C39</f>
        <v>15818876</v>
      </c>
    </row>
    <row r="37" spans="1:3" ht="12.75">
      <c r="A37" s="245" t="s">
        <v>862</v>
      </c>
      <c r="B37" s="246" t="s">
        <v>863</v>
      </c>
      <c r="C37" s="256">
        <f>C38</f>
        <v>3678644</v>
      </c>
    </row>
    <row r="38" spans="1:3" ht="38.25">
      <c r="A38" s="245" t="s">
        <v>864</v>
      </c>
      <c r="B38" s="246" t="s">
        <v>823</v>
      </c>
      <c r="C38" s="255">
        <v>3678644</v>
      </c>
    </row>
    <row r="39" spans="1:3" ht="12.75">
      <c r="A39" s="245" t="s">
        <v>824</v>
      </c>
      <c r="B39" s="246" t="s">
        <v>825</v>
      </c>
      <c r="C39" s="257">
        <f>C40+C42</f>
        <v>12140232</v>
      </c>
    </row>
    <row r="40" spans="1:3" ht="12.75">
      <c r="A40" s="245" t="s">
        <v>826</v>
      </c>
      <c r="B40" s="246" t="s">
        <v>827</v>
      </c>
      <c r="C40" s="256">
        <f>C41</f>
        <v>7998695</v>
      </c>
    </row>
    <row r="41" spans="1:3" ht="25.5">
      <c r="A41" s="245" t="s">
        <v>828</v>
      </c>
      <c r="B41" s="246" t="s">
        <v>829</v>
      </c>
      <c r="C41" s="255">
        <v>7998695</v>
      </c>
    </row>
    <row r="42" spans="1:3" ht="12.75">
      <c r="A42" s="245" t="s">
        <v>830</v>
      </c>
      <c r="B42" s="246" t="s">
        <v>831</v>
      </c>
      <c r="C42" s="256">
        <f>C43</f>
        <v>4141537</v>
      </c>
    </row>
    <row r="43" spans="1:3" ht="38.25">
      <c r="A43" s="245" t="s">
        <v>832</v>
      </c>
      <c r="B43" s="246" t="s">
        <v>833</v>
      </c>
      <c r="C43" s="255">
        <v>4141537</v>
      </c>
    </row>
    <row r="44" spans="1:3" ht="12.75">
      <c r="A44" s="243" t="s">
        <v>834</v>
      </c>
      <c r="B44" s="244" t="s">
        <v>835</v>
      </c>
      <c r="C44" s="254">
        <f>C45</f>
        <v>3373996</v>
      </c>
    </row>
    <row r="45" spans="1:3" ht="25.5">
      <c r="A45" s="245" t="s">
        <v>836</v>
      </c>
      <c r="B45" s="246" t="s">
        <v>837</v>
      </c>
      <c r="C45" s="256">
        <f>C46</f>
        <v>3373996</v>
      </c>
    </row>
    <row r="46" spans="1:3" ht="39" customHeight="1">
      <c r="A46" s="245" t="s">
        <v>838</v>
      </c>
      <c r="B46" s="246" t="s">
        <v>839</v>
      </c>
      <c r="C46" s="255">
        <v>3373996</v>
      </c>
    </row>
    <row r="47" spans="1:3" ht="39.75" customHeight="1">
      <c r="A47" s="243" t="s">
        <v>840</v>
      </c>
      <c r="B47" s="244" t="s">
        <v>841</v>
      </c>
      <c r="C47" s="254">
        <f>C48+C53+C55</f>
        <v>5032915</v>
      </c>
    </row>
    <row r="48" spans="1:3" ht="76.5" customHeight="1">
      <c r="A48" s="245" t="s">
        <v>842</v>
      </c>
      <c r="B48" s="251" t="s">
        <v>508</v>
      </c>
      <c r="C48" s="256">
        <f>C49+C51</f>
        <v>3911067</v>
      </c>
    </row>
    <row r="49" spans="1:3" ht="54.75" customHeight="1">
      <c r="A49" s="245" t="s">
        <v>843</v>
      </c>
      <c r="B49" s="246" t="s">
        <v>449</v>
      </c>
      <c r="C49" s="256">
        <f>C50</f>
        <v>2068688</v>
      </c>
    </row>
    <row r="50" spans="1:3" ht="63.75">
      <c r="A50" s="245" t="s">
        <v>301</v>
      </c>
      <c r="B50" s="246" t="s">
        <v>302</v>
      </c>
      <c r="C50" s="255">
        <v>2068688</v>
      </c>
    </row>
    <row r="51" spans="1:3" ht="38.25">
      <c r="A51" s="245" t="s">
        <v>303</v>
      </c>
      <c r="B51" s="246" t="s">
        <v>805</v>
      </c>
      <c r="C51" s="256">
        <f>C52</f>
        <v>1842379</v>
      </c>
    </row>
    <row r="52" spans="1:3" ht="32.25" customHeight="1">
      <c r="A52" s="245" t="s">
        <v>806</v>
      </c>
      <c r="B52" s="246" t="s">
        <v>848</v>
      </c>
      <c r="C52" s="255">
        <v>1842379</v>
      </c>
    </row>
    <row r="53" spans="1:3" ht="25.5">
      <c r="A53" s="245" t="s">
        <v>849</v>
      </c>
      <c r="B53" s="246" t="s">
        <v>899</v>
      </c>
      <c r="C53" s="256">
        <f>C54</f>
        <v>35322</v>
      </c>
    </row>
    <row r="54" spans="1:3" ht="51">
      <c r="A54" s="245" t="s">
        <v>900</v>
      </c>
      <c r="B54" s="246" t="s">
        <v>901</v>
      </c>
      <c r="C54" s="255">
        <v>35322</v>
      </c>
    </row>
    <row r="55" spans="1:3" ht="81.75" customHeight="1">
      <c r="A55" s="245" t="s">
        <v>902</v>
      </c>
      <c r="B55" s="251" t="s">
        <v>450</v>
      </c>
      <c r="C55" s="256">
        <f>C56</f>
        <v>1086526</v>
      </c>
    </row>
    <row r="56" spans="1:3" ht="78" customHeight="1">
      <c r="A56" s="245" t="s">
        <v>903</v>
      </c>
      <c r="B56" s="251" t="s">
        <v>451</v>
      </c>
      <c r="C56" s="256">
        <v>1086526</v>
      </c>
    </row>
    <row r="57" spans="1:3" ht="76.5">
      <c r="A57" s="245" t="s">
        <v>904</v>
      </c>
      <c r="B57" s="246" t="s">
        <v>905</v>
      </c>
      <c r="C57" s="255">
        <v>1086526</v>
      </c>
    </row>
    <row r="58" spans="1:3" ht="25.5">
      <c r="A58" s="243" t="s">
        <v>906</v>
      </c>
      <c r="B58" s="244" t="s">
        <v>907</v>
      </c>
      <c r="C58" s="254">
        <f>C59</f>
        <v>54720</v>
      </c>
    </row>
    <row r="59" spans="1:3" ht="12.75">
      <c r="A59" s="245" t="s">
        <v>908</v>
      </c>
      <c r="B59" s="247" t="s">
        <v>909</v>
      </c>
      <c r="C59" s="256">
        <f>SUM(C60:C61)</f>
        <v>54720</v>
      </c>
    </row>
    <row r="60" spans="1:3" ht="25.5">
      <c r="A60" s="245" t="s">
        <v>910</v>
      </c>
      <c r="B60" s="248" t="s">
        <v>347</v>
      </c>
      <c r="C60" s="255">
        <v>5220</v>
      </c>
    </row>
    <row r="61" spans="1:3" ht="20.25" customHeight="1">
      <c r="A61" s="245" t="s">
        <v>348</v>
      </c>
      <c r="B61" s="248" t="s">
        <v>349</v>
      </c>
      <c r="C61" s="255">
        <v>49500</v>
      </c>
    </row>
    <row r="62" spans="1:3" ht="25.5">
      <c r="A62" s="243" t="s">
        <v>350</v>
      </c>
      <c r="B62" s="244" t="s">
        <v>254</v>
      </c>
      <c r="C62" s="254">
        <f>C63</f>
        <v>9397615</v>
      </c>
    </row>
    <row r="63" spans="1:3" ht="25.5">
      <c r="A63" s="245" t="s">
        <v>351</v>
      </c>
      <c r="B63" s="247" t="s">
        <v>352</v>
      </c>
      <c r="C63" s="256">
        <f>C64</f>
        <v>9397615</v>
      </c>
    </row>
    <row r="64" spans="1:3" ht="25.5">
      <c r="A64" s="245" t="s">
        <v>353</v>
      </c>
      <c r="B64" s="247" t="s">
        <v>352</v>
      </c>
      <c r="C64" s="255">
        <v>9397615</v>
      </c>
    </row>
    <row r="65" spans="1:3" ht="25.5">
      <c r="A65" s="373" t="s">
        <v>354</v>
      </c>
      <c r="B65" s="372" t="s">
        <v>355</v>
      </c>
      <c r="C65" s="254">
        <f>C69</f>
        <v>400000</v>
      </c>
    </row>
    <row r="66" spans="1:3" ht="76.5" hidden="1">
      <c r="A66" s="273" t="s">
        <v>93</v>
      </c>
      <c r="B66" s="269" t="s">
        <v>911</v>
      </c>
      <c r="C66" s="255">
        <f>C67</f>
        <v>0</v>
      </c>
    </row>
    <row r="67" spans="1:3" ht="89.25" hidden="1">
      <c r="A67" s="273" t="s">
        <v>91</v>
      </c>
      <c r="B67" s="269" t="s">
        <v>92</v>
      </c>
      <c r="C67" s="255">
        <f>C68</f>
        <v>0</v>
      </c>
    </row>
    <row r="68" spans="1:3" ht="76.5" hidden="1">
      <c r="A68" s="273" t="s">
        <v>89</v>
      </c>
      <c r="B68" s="272" t="s">
        <v>90</v>
      </c>
      <c r="C68" s="255"/>
    </row>
    <row r="69" spans="1:3" ht="25.5">
      <c r="A69" s="371" t="s">
        <v>356</v>
      </c>
      <c r="B69" s="247" t="s">
        <v>357</v>
      </c>
      <c r="C69" s="256">
        <f>C70</f>
        <v>400000</v>
      </c>
    </row>
    <row r="70" spans="1:3" ht="25.5">
      <c r="A70" s="245" t="s">
        <v>358</v>
      </c>
      <c r="B70" s="247" t="s">
        <v>359</v>
      </c>
      <c r="C70" s="256">
        <f>C71</f>
        <v>400000</v>
      </c>
    </row>
    <row r="71" spans="1:3" ht="38.25">
      <c r="A71" s="245" t="s">
        <v>360</v>
      </c>
      <c r="B71" s="247" t="s">
        <v>542</v>
      </c>
      <c r="C71" s="255">
        <v>400000</v>
      </c>
    </row>
    <row r="72" spans="1:5" ht="12.75">
      <c r="A72" s="373" t="s">
        <v>543</v>
      </c>
      <c r="B72" s="372" t="s">
        <v>544</v>
      </c>
      <c r="C72" s="254">
        <f>SUM(C73:C79)</f>
        <v>105402</v>
      </c>
      <c r="E72" s="149"/>
    </row>
    <row r="73" spans="1:5" ht="76.5">
      <c r="A73" s="273" t="s">
        <v>919</v>
      </c>
      <c r="B73" s="362" t="s">
        <v>920</v>
      </c>
      <c r="C73" s="255">
        <v>5000</v>
      </c>
      <c r="E73" s="149"/>
    </row>
    <row r="74" spans="1:5" ht="89.25">
      <c r="A74" s="273" t="s">
        <v>921</v>
      </c>
      <c r="B74" s="362" t="s">
        <v>922</v>
      </c>
      <c r="C74" s="255">
        <v>9900</v>
      </c>
      <c r="E74" s="149"/>
    </row>
    <row r="75" spans="1:5" ht="89.25">
      <c r="A75" s="273" t="s">
        <v>912</v>
      </c>
      <c r="B75" s="374" t="s">
        <v>913</v>
      </c>
      <c r="C75" s="255">
        <v>3500</v>
      </c>
      <c r="E75" s="149"/>
    </row>
    <row r="76" spans="1:5" ht="102">
      <c r="A76" s="273" t="s">
        <v>914</v>
      </c>
      <c r="B76" s="356" t="s">
        <v>915</v>
      </c>
      <c r="C76" s="255">
        <v>16700</v>
      </c>
      <c r="E76" s="149"/>
    </row>
    <row r="77" spans="1:5" ht="76.5">
      <c r="A77" s="273" t="s">
        <v>916</v>
      </c>
      <c r="B77" s="362" t="s">
        <v>917</v>
      </c>
      <c r="C77" s="255">
        <v>10500</v>
      </c>
      <c r="E77" s="149"/>
    </row>
    <row r="78" spans="1:5" ht="76.5">
      <c r="A78" s="273" t="s">
        <v>924</v>
      </c>
      <c r="B78" s="361" t="s">
        <v>925</v>
      </c>
      <c r="C78" s="255">
        <v>37802</v>
      </c>
      <c r="E78" s="149"/>
    </row>
    <row r="79" spans="1:5" ht="66" customHeight="1">
      <c r="A79" s="273" t="s">
        <v>548</v>
      </c>
      <c r="B79" s="269" t="s">
        <v>549</v>
      </c>
      <c r="C79" s="438">
        <v>22000</v>
      </c>
      <c r="E79" s="149"/>
    </row>
    <row r="80" spans="1:5" ht="22.5" customHeight="1">
      <c r="A80" s="373" t="s">
        <v>798</v>
      </c>
      <c r="B80" s="429" t="s">
        <v>799</v>
      </c>
      <c r="C80" s="439">
        <v>460255</v>
      </c>
      <c r="E80" s="149"/>
    </row>
    <row r="81" spans="1:5" ht="22.5" customHeight="1">
      <c r="A81" s="430" t="s">
        <v>800</v>
      </c>
      <c r="B81" s="428" t="s">
        <v>801</v>
      </c>
      <c r="C81" s="439">
        <v>460255</v>
      </c>
      <c r="E81" s="149"/>
    </row>
    <row r="82" spans="1:5" ht="24.75" customHeight="1">
      <c r="A82" s="430" t="s">
        <v>343</v>
      </c>
      <c r="B82" s="428" t="s">
        <v>802</v>
      </c>
      <c r="C82" s="439">
        <v>460255</v>
      </c>
      <c r="E82" s="149"/>
    </row>
    <row r="83" spans="1:3" ht="12.75">
      <c r="A83" s="182" t="s">
        <v>821</v>
      </c>
      <c r="B83" s="183" t="s">
        <v>781</v>
      </c>
      <c r="C83" s="258">
        <f>C84+C141+C144</f>
        <v>178598156</v>
      </c>
    </row>
    <row r="84" spans="1:3" ht="25.5">
      <c r="A84" s="184" t="s">
        <v>822</v>
      </c>
      <c r="B84" s="185" t="s">
        <v>560</v>
      </c>
      <c r="C84" s="259">
        <f>C85+C88+C109+C138</f>
        <v>178598156</v>
      </c>
    </row>
    <row r="85" spans="1:3" ht="25.5">
      <c r="A85" s="184" t="s">
        <v>809</v>
      </c>
      <c r="B85" s="185" t="s">
        <v>163</v>
      </c>
      <c r="C85" s="259">
        <f>C86</f>
        <v>43910678</v>
      </c>
    </row>
    <row r="86" spans="1:3" ht="30" customHeight="1">
      <c r="A86" s="186" t="s">
        <v>810</v>
      </c>
      <c r="B86" s="126" t="s">
        <v>782</v>
      </c>
      <c r="C86" s="260">
        <f>C87</f>
        <v>43910678</v>
      </c>
    </row>
    <row r="87" spans="1:3" ht="25.5">
      <c r="A87" s="186" t="s">
        <v>811</v>
      </c>
      <c r="B87" s="354" t="s">
        <v>164</v>
      </c>
      <c r="C87" s="261">
        <v>43910678</v>
      </c>
    </row>
    <row r="88" spans="1:3" ht="32.25" customHeight="1">
      <c r="A88" s="357" t="s">
        <v>252</v>
      </c>
      <c r="B88" s="355" t="s">
        <v>592</v>
      </c>
      <c r="C88" s="261">
        <f>C89+C91+C93+C95+C97+C99+C101+C103</f>
        <v>2314462</v>
      </c>
    </row>
    <row r="89" spans="1:3" ht="107.25" customHeight="1" hidden="1">
      <c r="A89" s="273" t="s">
        <v>346</v>
      </c>
      <c r="B89" s="269" t="s">
        <v>563</v>
      </c>
      <c r="C89" s="426">
        <f>C90</f>
        <v>0</v>
      </c>
    </row>
    <row r="90" spans="1:4" ht="108.75" customHeight="1" hidden="1">
      <c r="A90" s="360" t="s">
        <v>344</v>
      </c>
      <c r="B90" s="356" t="s">
        <v>345</v>
      </c>
      <c r="C90" s="426"/>
      <c r="D90" s="1">
        <v>3260729</v>
      </c>
    </row>
    <row r="91" spans="1:3" ht="90.75" customHeight="1" hidden="1">
      <c r="A91" s="273" t="s">
        <v>564</v>
      </c>
      <c r="B91" s="269" t="s">
        <v>565</v>
      </c>
      <c r="C91" s="426">
        <f>C92</f>
        <v>0</v>
      </c>
    </row>
    <row r="92" spans="1:4" ht="83.25" customHeight="1" hidden="1">
      <c r="A92" s="273" t="s">
        <v>567</v>
      </c>
      <c r="B92" s="269" t="s">
        <v>566</v>
      </c>
      <c r="C92" s="426"/>
      <c r="D92" s="1">
        <v>66931</v>
      </c>
    </row>
    <row r="93" spans="1:3" ht="79.5" customHeight="1" hidden="1">
      <c r="A93" s="273" t="s">
        <v>568</v>
      </c>
      <c r="B93" s="272" t="s">
        <v>569</v>
      </c>
      <c r="C93" s="261"/>
    </row>
    <row r="94" spans="1:3" ht="85.5" customHeight="1" hidden="1">
      <c r="A94" s="273" t="s">
        <v>570</v>
      </c>
      <c r="B94" s="269" t="s">
        <v>571</v>
      </c>
      <c r="C94" s="261"/>
    </row>
    <row r="95" spans="1:3" ht="69" customHeight="1" hidden="1">
      <c r="A95" s="273" t="s">
        <v>572</v>
      </c>
      <c r="B95" s="269" t="s">
        <v>573</v>
      </c>
      <c r="C95" s="261">
        <f>C96</f>
        <v>0</v>
      </c>
    </row>
    <row r="96" spans="1:3" ht="64.5" customHeight="1" hidden="1">
      <c r="A96" s="273" t="s">
        <v>574</v>
      </c>
      <c r="B96" s="272" t="s">
        <v>575</v>
      </c>
      <c r="C96" s="261"/>
    </row>
    <row r="97" spans="1:3" ht="64.5" customHeight="1" hidden="1">
      <c r="A97" s="273" t="s">
        <v>576</v>
      </c>
      <c r="B97" s="362" t="s">
        <v>577</v>
      </c>
      <c r="C97" s="363"/>
    </row>
    <row r="98" spans="1:3" ht="64.5" customHeight="1" hidden="1">
      <c r="A98" s="273" t="s">
        <v>578</v>
      </c>
      <c r="B98" s="361" t="s">
        <v>579</v>
      </c>
      <c r="C98" s="364"/>
    </row>
    <row r="99" spans="1:3" ht="64.5" customHeight="1" hidden="1">
      <c r="A99" s="273" t="s">
        <v>586</v>
      </c>
      <c r="B99" s="269" t="s">
        <v>587</v>
      </c>
      <c r="C99" s="424"/>
    </row>
    <row r="100" spans="1:4" ht="64.5" customHeight="1" hidden="1">
      <c r="A100" s="273" t="s">
        <v>588</v>
      </c>
      <c r="B100" s="269" t="s">
        <v>74</v>
      </c>
      <c r="C100" s="425"/>
      <c r="D100" s="1">
        <v>6424110</v>
      </c>
    </row>
    <row r="101" spans="1:3" ht="36" customHeight="1" hidden="1">
      <c r="A101" s="273" t="s">
        <v>580</v>
      </c>
      <c r="B101" s="269" t="s">
        <v>581</v>
      </c>
      <c r="C101" s="422">
        <f>C102</f>
        <v>0</v>
      </c>
    </row>
    <row r="102" spans="1:4" ht="36.75" customHeight="1" hidden="1">
      <c r="A102" s="273" t="s">
        <v>583</v>
      </c>
      <c r="B102" s="269" t="s">
        <v>582</v>
      </c>
      <c r="C102" s="423"/>
      <c r="D102" s="1">
        <v>5380043</v>
      </c>
    </row>
    <row r="103" spans="1:3" ht="12.75">
      <c r="A103" s="274" t="s">
        <v>253</v>
      </c>
      <c r="B103" s="359" t="s">
        <v>593</v>
      </c>
      <c r="C103" s="261">
        <f>C104+C105+C106+C107+C108</f>
        <v>2314462</v>
      </c>
    </row>
    <row r="104" spans="1:3" ht="68.25" customHeight="1">
      <c r="A104" s="274" t="s">
        <v>253</v>
      </c>
      <c r="B104" s="275" t="s">
        <v>594</v>
      </c>
      <c r="C104" s="261">
        <v>253933</v>
      </c>
    </row>
    <row r="105" spans="1:3" ht="51">
      <c r="A105" s="274" t="s">
        <v>253</v>
      </c>
      <c r="B105" s="274" t="s">
        <v>595</v>
      </c>
      <c r="C105" s="261">
        <v>679770</v>
      </c>
    </row>
    <row r="106" spans="1:3" ht="25.5">
      <c r="A106" s="274" t="s">
        <v>253</v>
      </c>
      <c r="B106" s="275" t="s">
        <v>596</v>
      </c>
      <c r="C106" s="261">
        <v>1380759</v>
      </c>
    </row>
    <row r="107" spans="1:3" ht="25.5" hidden="1">
      <c r="A107" s="274" t="s">
        <v>253</v>
      </c>
      <c r="B107" s="365" t="s">
        <v>584</v>
      </c>
      <c r="C107" s="261"/>
    </row>
    <row r="108" spans="1:3" ht="51" hidden="1">
      <c r="A108" s="274" t="s">
        <v>253</v>
      </c>
      <c r="B108" s="272" t="s">
        <v>585</v>
      </c>
      <c r="C108" s="261"/>
    </row>
    <row r="109" spans="1:3" ht="25.5">
      <c r="A109" s="184" t="s">
        <v>812</v>
      </c>
      <c r="B109" s="185" t="s">
        <v>783</v>
      </c>
      <c r="C109" s="259">
        <f>C110+C112+C114+C116</f>
        <v>132373016</v>
      </c>
    </row>
    <row r="110" spans="1:3" ht="54" customHeight="1">
      <c r="A110" s="12" t="s">
        <v>813</v>
      </c>
      <c r="B110" s="126" t="s">
        <v>528</v>
      </c>
      <c r="C110" s="260">
        <f>C111</f>
        <v>142484</v>
      </c>
    </row>
    <row r="111" spans="1:3" ht="38.25">
      <c r="A111" s="12" t="s">
        <v>814</v>
      </c>
      <c r="B111" s="126" t="s">
        <v>173</v>
      </c>
      <c r="C111" s="261">
        <v>142484</v>
      </c>
    </row>
    <row r="112" spans="1:3" ht="51">
      <c r="A112" s="12" t="s">
        <v>815</v>
      </c>
      <c r="B112" s="126" t="s">
        <v>784</v>
      </c>
      <c r="C112" s="260">
        <f>C113</f>
        <v>4009648</v>
      </c>
    </row>
    <row r="113" spans="1:3" ht="38.25">
      <c r="A113" s="12" t="s">
        <v>816</v>
      </c>
      <c r="B113" s="354" t="s">
        <v>785</v>
      </c>
      <c r="C113" s="261">
        <v>4009648</v>
      </c>
    </row>
    <row r="114" spans="1:3" ht="51.75" hidden="1">
      <c r="A114" s="352" t="s">
        <v>511</v>
      </c>
      <c r="B114" s="269" t="s">
        <v>512</v>
      </c>
      <c r="C114" s="427">
        <f>C115</f>
        <v>0</v>
      </c>
    </row>
    <row r="115" spans="1:4" ht="51.75" hidden="1">
      <c r="A115" s="383" t="s">
        <v>513</v>
      </c>
      <c r="B115" s="269" t="s">
        <v>514</v>
      </c>
      <c r="C115" s="427"/>
      <c r="D115" s="1">
        <v>6718320</v>
      </c>
    </row>
    <row r="116" spans="1:3" ht="12.75">
      <c r="A116" s="382" t="s">
        <v>817</v>
      </c>
      <c r="B116" s="381" t="s">
        <v>786</v>
      </c>
      <c r="C116" s="260">
        <f>C117</f>
        <v>128220884</v>
      </c>
    </row>
    <row r="117" spans="1:3" ht="12.75">
      <c r="A117" s="12" t="s">
        <v>817</v>
      </c>
      <c r="B117" s="187" t="s">
        <v>465</v>
      </c>
      <c r="C117" s="260">
        <f>SUM(C118:C121)+SUM(C123:C125)+C128+C135</f>
        <v>128220884</v>
      </c>
    </row>
    <row r="118" spans="1:3" ht="89.25">
      <c r="A118" s="12" t="s">
        <v>817</v>
      </c>
      <c r="B118" s="126" t="s">
        <v>501</v>
      </c>
      <c r="C118" s="261">
        <v>305800</v>
      </c>
    </row>
    <row r="119" spans="1:3" ht="115.5" customHeight="1">
      <c r="A119" s="12" t="s">
        <v>817</v>
      </c>
      <c r="B119" s="126" t="s">
        <v>411</v>
      </c>
      <c r="C119" s="261">
        <v>305800</v>
      </c>
    </row>
    <row r="120" spans="1:3" ht="89.25">
      <c r="A120" s="12" t="s">
        <v>817</v>
      </c>
      <c r="B120" s="126" t="s">
        <v>436</v>
      </c>
      <c r="C120" s="261">
        <v>305800</v>
      </c>
    </row>
    <row r="121" spans="1:3" ht="89.25">
      <c r="A121" s="12" t="s">
        <v>817</v>
      </c>
      <c r="B121" s="126" t="s">
        <v>452</v>
      </c>
      <c r="C121" s="260">
        <f>C122</f>
        <v>917400</v>
      </c>
    </row>
    <row r="122" spans="1:3" ht="12.75">
      <c r="A122" s="186"/>
      <c r="B122" s="188" t="s">
        <v>787</v>
      </c>
      <c r="C122" s="261">
        <v>917400</v>
      </c>
    </row>
    <row r="123" spans="1:3" ht="120.75" customHeight="1">
      <c r="A123" s="12" t="s">
        <v>817</v>
      </c>
      <c r="B123" s="126" t="s">
        <v>820</v>
      </c>
      <c r="C123" s="261">
        <v>70964623</v>
      </c>
    </row>
    <row r="124" spans="1:3" ht="112.5" customHeight="1">
      <c r="A124" s="12" t="s">
        <v>817</v>
      </c>
      <c r="B124" s="126" t="s">
        <v>535</v>
      </c>
      <c r="C124" s="261">
        <v>39132121</v>
      </c>
    </row>
    <row r="125" spans="1:3" ht="117.75" customHeight="1">
      <c r="A125" s="12" t="s">
        <v>817</v>
      </c>
      <c r="B125" s="189" t="s">
        <v>300</v>
      </c>
      <c r="C125" s="260">
        <f>SUM(C126:C127)</f>
        <v>3486829</v>
      </c>
    </row>
    <row r="126" spans="1:3" ht="51">
      <c r="A126" s="186"/>
      <c r="B126" s="268" t="s">
        <v>725</v>
      </c>
      <c r="C126" s="261">
        <v>219131</v>
      </c>
    </row>
    <row r="127" spans="1:3" ht="25.5">
      <c r="A127" s="186"/>
      <c r="B127" s="268" t="s">
        <v>788</v>
      </c>
      <c r="C127" s="261">
        <v>3267698</v>
      </c>
    </row>
    <row r="128" spans="1:3" ht="84" customHeight="1">
      <c r="A128" s="12" t="s">
        <v>817</v>
      </c>
      <c r="B128" s="126" t="s">
        <v>275</v>
      </c>
      <c r="C128" s="375">
        <f>SUM(C129:C134)</f>
        <v>12076528</v>
      </c>
    </row>
    <row r="129" spans="1:3" ht="38.25">
      <c r="A129" s="186"/>
      <c r="B129" s="188" t="s">
        <v>789</v>
      </c>
      <c r="C129" s="261">
        <v>124300</v>
      </c>
    </row>
    <row r="130" spans="1:3" ht="25.5">
      <c r="A130" s="186"/>
      <c r="B130" s="188" t="s">
        <v>790</v>
      </c>
      <c r="C130" s="261">
        <v>7542420</v>
      </c>
    </row>
    <row r="131" spans="1:3" ht="68.25" customHeight="1">
      <c r="A131" s="186"/>
      <c r="B131" s="188" t="s">
        <v>220</v>
      </c>
      <c r="C131" s="261">
        <v>301589</v>
      </c>
    </row>
    <row r="132" spans="1:3" ht="12.75">
      <c r="A132" s="186"/>
      <c r="B132" s="188" t="s">
        <v>221</v>
      </c>
      <c r="C132" s="261">
        <v>1265319</v>
      </c>
    </row>
    <row r="133" spans="1:3" ht="38.25">
      <c r="A133" s="186"/>
      <c r="B133" s="188" t="s">
        <v>222</v>
      </c>
      <c r="C133" s="261">
        <v>2140600</v>
      </c>
    </row>
    <row r="134" spans="1:3" ht="51">
      <c r="A134" s="12"/>
      <c r="B134" s="97" t="s">
        <v>75</v>
      </c>
      <c r="C134" s="261">
        <v>702300</v>
      </c>
    </row>
    <row r="135" spans="1:3" ht="82.5" customHeight="1">
      <c r="A135" s="12" t="s">
        <v>817</v>
      </c>
      <c r="B135" s="189" t="s">
        <v>276</v>
      </c>
      <c r="C135" s="261">
        <f>SUM(C136:C137)</f>
        <v>725983</v>
      </c>
    </row>
    <row r="136" spans="1:3" ht="38.25">
      <c r="A136" s="186"/>
      <c r="B136" s="188" t="s">
        <v>277</v>
      </c>
      <c r="C136" s="261">
        <v>573083</v>
      </c>
    </row>
    <row r="137" spans="1:3" ht="51">
      <c r="A137" s="249"/>
      <c r="B137" s="250" t="s">
        <v>278</v>
      </c>
      <c r="C137" s="262">
        <v>152900</v>
      </c>
    </row>
    <row r="138" spans="1:3" ht="12.75" hidden="1">
      <c r="A138" s="366" t="s">
        <v>76</v>
      </c>
      <c r="B138" s="353" t="s">
        <v>77</v>
      </c>
      <c r="C138" s="262">
        <f>C139</f>
        <v>0</v>
      </c>
    </row>
    <row r="139" spans="1:3" ht="51" hidden="1">
      <c r="A139" s="366" t="s">
        <v>78</v>
      </c>
      <c r="B139" s="269" t="s">
        <v>79</v>
      </c>
      <c r="C139" s="262">
        <f>C140</f>
        <v>0</v>
      </c>
    </row>
    <row r="140" spans="1:3" ht="51" hidden="1">
      <c r="A140" s="366" t="s">
        <v>80</v>
      </c>
      <c r="B140" s="269" t="s">
        <v>81</v>
      </c>
      <c r="C140" s="262"/>
    </row>
    <row r="141" spans="1:3" ht="12.75" hidden="1">
      <c r="A141" s="366" t="s">
        <v>82</v>
      </c>
      <c r="B141" s="367" t="s">
        <v>83</v>
      </c>
      <c r="C141" s="262">
        <f>C142</f>
        <v>0</v>
      </c>
    </row>
    <row r="142" spans="1:3" ht="25.5" hidden="1">
      <c r="A142" s="353" t="s">
        <v>84</v>
      </c>
      <c r="B142" s="189" t="s">
        <v>85</v>
      </c>
      <c r="C142" s="262">
        <f>C143</f>
        <v>0</v>
      </c>
    </row>
    <row r="143" spans="1:3" ht="25.5" hidden="1">
      <c r="A143" s="368" t="s">
        <v>86</v>
      </c>
      <c r="B143" s="369" t="s">
        <v>85</v>
      </c>
      <c r="C143" s="262"/>
    </row>
    <row r="144" spans="1:3" ht="39" hidden="1" thickBot="1">
      <c r="A144" s="366" t="s">
        <v>87</v>
      </c>
      <c r="B144" s="370" t="s">
        <v>88</v>
      </c>
      <c r="C144" s="262"/>
    </row>
  </sheetData>
  <sheetProtection/>
  <mergeCells count="4">
    <mergeCell ref="A1:C1"/>
    <mergeCell ref="A2:C2"/>
    <mergeCell ref="A3:C3"/>
    <mergeCell ref="A4:C4"/>
  </mergeCell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E11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1.28125" style="1" customWidth="1"/>
    <col min="2" max="2" width="53.421875" style="1" customWidth="1"/>
    <col min="3" max="3" width="14.28125" style="1" customWidth="1"/>
    <col min="4" max="4" width="13.7109375" style="1" customWidth="1"/>
    <col min="5" max="5" width="14.421875" style="1" bestFit="1" customWidth="1"/>
    <col min="6" max="16384" width="9.140625" style="1" customWidth="1"/>
  </cols>
  <sheetData>
    <row r="1" spans="1:4" ht="12.75">
      <c r="A1" s="491"/>
      <c r="B1" s="491"/>
      <c r="C1" s="491"/>
      <c r="D1" s="491" t="s">
        <v>850</v>
      </c>
    </row>
    <row r="2" spans="1:4" ht="12.75">
      <c r="A2" s="491"/>
      <c r="B2" s="491"/>
      <c r="C2" s="491"/>
      <c r="D2" s="491" t="s">
        <v>433</v>
      </c>
    </row>
    <row r="3" spans="1:4" ht="12.75">
      <c r="A3" s="492"/>
      <c r="B3" s="492"/>
      <c r="C3" s="492"/>
      <c r="D3" s="174" t="s">
        <v>557</v>
      </c>
    </row>
    <row r="4" spans="1:4" ht="12.75">
      <c r="A4" s="493" t="s">
        <v>515</v>
      </c>
      <c r="B4" s="493"/>
      <c r="C4" s="493"/>
      <c r="D4" s="191"/>
    </row>
    <row r="5" spans="1:4" ht="12.75">
      <c r="A5" s="227"/>
      <c r="B5" s="494"/>
      <c r="C5" s="227"/>
      <c r="D5" s="227" t="s">
        <v>423</v>
      </c>
    </row>
    <row r="6" spans="1:4" ht="33.75">
      <c r="A6" s="495" t="s">
        <v>424</v>
      </c>
      <c r="B6" s="496" t="s">
        <v>453</v>
      </c>
      <c r="C6" s="497" t="s">
        <v>854</v>
      </c>
      <c r="D6" s="497" t="s">
        <v>516</v>
      </c>
    </row>
    <row r="7" spans="1:4" ht="12.75">
      <c r="A7" s="498" t="s">
        <v>454</v>
      </c>
      <c r="B7" s="499">
        <v>2</v>
      </c>
      <c r="C7" s="500" t="s">
        <v>455</v>
      </c>
      <c r="D7" s="500" t="s">
        <v>153</v>
      </c>
    </row>
    <row r="8" spans="1:5" ht="12.75">
      <c r="A8" s="501"/>
      <c r="B8" s="502" t="s">
        <v>218</v>
      </c>
      <c r="C8" s="503">
        <f>C9+C75</f>
        <v>320107733</v>
      </c>
      <c r="D8" s="503">
        <f>D9+D75</f>
        <v>321036062</v>
      </c>
      <c r="E8" s="239"/>
    </row>
    <row r="9" spans="1:5" ht="12.75">
      <c r="A9" s="504" t="s">
        <v>425</v>
      </c>
      <c r="B9" s="505" t="s">
        <v>426</v>
      </c>
      <c r="C9" s="506">
        <f>C10+C24+C34+C42+C45+C56+C60+C63+C67+C15</f>
        <v>169392698</v>
      </c>
      <c r="D9" s="506">
        <f>D10+D24+D34+D42+D45+D56+D60+D63+D67+D15</f>
        <v>169628769</v>
      </c>
      <c r="E9" s="239"/>
    </row>
    <row r="10" spans="1:4" ht="12.75">
      <c r="A10" s="507" t="s">
        <v>427</v>
      </c>
      <c r="B10" s="508" t="s">
        <v>475</v>
      </c>
      <c r="C10" s="509">
        <f>C11</f>
        <v>129777499</v>
      </c>
      <c r="D10" s="509">
        <f>D11</f>
        <v>129816145</v>
      </c>
    </row>
    <row r="11" spans="1:4" ht="12.75">
      <c r="A11" s="507" t="s">
        <v>476</v>
      </c>
      <c r="B11" s="508" t="s">
        <v>477</v>
      </c>
      <c r="C11" s="509">
        <f>SUM(C12:C14)</f>
        <v>129777499</v>
      </c>
      <c r="D11" s="509">
        <f>SUM(D12:D14)</f>
        <v>129816145</v>
      </c>
    </row>
    <row r="12" spans="1:4" ht="69" customHeight="1">
      <c r="A12" s="510" t="s">
        <v>478</v>
      </c>
      <c r="B12" s="511" t="s">
        <v>492</v>
      </c>
      <c r="C12" s="512">
        <v>129126336</v>
      </c>
      <c r="D12" s="512">
        <v>129196731</v>
      </c>
    </row>
    <row r="13" spans="1:4" ht="93" customHeight="1">
      <c r="A13" s="510" t="s">
        <v>479</v>
      </c>
      <c r="B13" s="511" t="s">
        <v>506</v>
      </c>
      <c r="C13" s="512">
        <v>102349</v>
      </c>
      <c r="D13" s="512">
        <v>102397</v>
      </c>
    </row>
    <row r="14" spans="1:4" ht="38.25">
      <c r="A14" s="510" t="s">
        <v>480</v>
      </c>
      <c r="B14" s="513" t="s">
        <v>481</v>
      </c>
      <c r="C14" s="512">
        <v>548814</v>
      </c>
      <c r="D14" s="512">
        <v>517017</v>
      </c>
    </row>
    <row r="15" spans="1:4" ht="25.5">
      <c r="A15" s="507" t="s">
        <v>482</v>
      </c>
      <c r="B15" s="508" t="s">
        <v>183</v>
      </c>
      <c r="C15" s="509">
        <f>C17+C19+C21+C22</f>
        <v>2987538</v>
      </c>
      <c r="D15" s="509">
        <f>D17+D19+D21+D22</f>
        <v>2987538</v>
      </c>
    </row>
    <row r="16" spans="1:4" ht="67.5" customHeight="1">
      <c r="A16" s="510" t="s">
        <v>184</v>
      </c>
      <c r="B16" s="513" t="s">
        <v>185</v>
      </c>
      <c r="C16" s="512">
        <v>1375093</v>
      </c>
      <c r="D16" s="512">
        <v>1375093</v>
      </c>
    </row>
    <row r="17" spans="1:4" ht="102">
      <c r="A17" s="510" t="s">
        <v>551</v>
      </c>
      <c r="B17" s="511" t="s">
        <v>552</v>
      </c>
      <c r="C17" s="512">
        <v>1375093</v>
      </c>
      <c r="D17" s="512">
        <v>1375093</v>
      </c>
    </row>
    <row r="18" spans="1:4" ht="77.25" customHeight="1">
      <c r="A18" s="510" t="s">
        <v>186</v>
      </c>
      <c r="B18" s="511" t="s">
        <v>507</v>
      </c>
      <c r="C18" s="512">
        <v>6780</v>
      </c>
      <c r="D18" s="512">
        <v>6780</v>
      </c>
    </row>
    <row r="19" spans="1:4" ht="111.75" customHeight="1">
      <c r="A19" s="510" t="s">
        <v>8</v>
      </c>
      <c r="B19" s="511" t="s">
        <v>807</v>
      </c>
      <c r="C19" s="512">
        <v>6780</v>
      </c>
      <c r="D19" s="512">
        <v>6780</v>
      </c>
    </row>
    <row r="20" spans="1:4" ht="63.75">
      <c r="A20" s="510" t="s">
        <v>853</v>
      </c>
      <c r="B20" s="513" t="s">
        <v>597</v>
      </c>
      <c r="C20" s="512">
        <v>1780197</v>
      </c>
      <c r="D20" s="512">
        <v>1780197</v>
      </c>
    </row>
    <row r="21" spans="1:4" ht="105.75" customHeight="1">
      <c r="A21" s="510" t="s">
        <v>9</v>
      </c>
      <c r="B21" s="513" t="s">
        <v>589</v>
      </c>
      <c r="C21" s="512">
        <v>1780197</v>
      </c>
      <c r="D21" s="512">
        <v>1780197</v>
      </c>
    </row>
    <row r="22" spans="1:4" ht="63.75">
      <c r="A22" s="510" t="s">
        <v>598</v>
      </c>
      <c r="B22" s="513" t="s">
        <v>599</v>
      </c>
      <c r="C22" s="512">
        <v>-174532</v>
      </c>
      <c r="D22" s="512">
        <v>-174532</v>
      </c>
    </row>
    <row r="23" spans="1:4" ht="102">
      <c r="A23" s="510" t="s">
        <v>590</v>
      </c>
      <c r="B23" s="513" t="s">
        <v>591</v>
      </c>
      <c r="C23" s="512">
        <v>-174532</v>
      </c>
      <c r="D23" s="512">
        <v>-174532</v>
      </c>
    </row>
    <row r="24" spans="1:4" ht="12.75">
      <c r="A24" s="507" t="s">
        <v>600</v>
      </c>
      <c r="B24" s="508" t="s">
        <v>601</v>
      </c>
      <c r="C24" s="509">
        <f>C25+C30+C32</f>
        <v>2444137</v>
      </c>
      <c r="D24" s="509">
        <f>D25+D30+D32</f>
        <v>2541562</v>
      </c>
    </row>
    <row r="25" spans="1:4" ht="25.5">
      <c r="A25" s="510" t="s">
        <v>602</v>
      </c>
      <c r="B25" s="513" t="s">
        <v>603</v>
      </c>
      <c r="C25" s="514">
        <f>C26+C28</f>
        <v>1024899</v>
      </c>
      <c r="D25" s="514">
        <f>D26+D28</f>
        <v>1067945</v>
      </c>
    </row>
    <row r="26" spans="1:4" ht="25.5">
      <c r="A26" s="510" t="s">
        <v>604</v>
      </c>
      <c r="B26" s="513" t="s">
        <v>605</v>
      </c>
      <c r="C26" s="514">
        <f>C27</f>
        <v>485232</v>
      </c>
      <c r="D26" s="514">
        <f>D27</f>
        <v>505612</v>
      </c>
    </row>
    <row r="27" spans="1:4" ht="25.5">
      <c r="A27" s="510" t="s">
        <v>606</v>
      </c>
      <c r="B27" s="513" t="s">
        <v>605</v>
      </c>
      <c r="C27" s="512">
        <v>485232</v>
      </c>
      <c r="D27" s="512">
        <v>505612</v>
      </c>
    </row>
    <row r="28" spans="1:4" ht="38.25">
      <c r="A28" s="510" t="s">
        <v>607</v>
      </c>
      <c r="B28" s="513" t="s">
        <v>608</v>
      </c>
      <c r="C28" s="514">
        <f>C29</f>
        <v>539667</v>
      </c>
      <c r="D28" s="514">
        <f>D29</f>
        <v>562333</v>
      </c>
    </row>
    <row r="29" spans="1:4" ht="63.75">
      <c r="A29" s="510" t="s">
        <v>609</v>
      </c>
      <c r="B29" s="513" t="s">
        <v>610</v>
      </c>
      <c r="C29" s="512">
        <v>539667</v>
      </c>
      <c r="D29" s="512">
        <v>562333</v>
      </c>
    </row>
    <row r="30" spans="1:4" ht="12.75">
      <c r="A30" s="510" t="s">
        <v>12</v>
      </c>
      <c r="B30" s="513" t="s">
        <v>13</v>
      </c>
      <c r="C30" s="514">
        <f>SUM(C31:C31)</f>
        <v>1394341</v>
      </c>
      <c r="D30" s="514">
        <f>SUM(D31:D31)</f>
        <v>1448720</v>
      </c>
    </row>
    <row r="31" spans="1:4" ht="12.75">
      <c r="A31" s="510" t="s">
        <v>858</v>
      </c>
      <c r="B31" s="513" t="s">
        <v>859</v>
      </c>
      <c r="C31" s="512">
        <v>1394341</v>
      </c>
      <c r="D31" s="512">
        <v>1448720</v>
      </c>
    </row>
    <row r="32" spans="1:4" ht="31.5" customHeight="1">
      <c r="A32" s="510" t="s">
        <v>225</v>
      </c>
      <c r="B32" s="513" t="s">
        <v>226</v>
      </c>
      <c r="C32" s="512">
        <f>C33</f>
        <v>24897</v>
      </c>
      <c r="D32" s="512">
        <f>D33</f>
        <v>24897</v>
      </c>
    </row>
    <row r="33" spans="1:4" ht="30" customHeight="1">
      <c r="A33" s="510" t="s">
        <v>227</v>
      </c>
      <c r="B33" s="513" t="s">
        <v>228</v>
      </c>
      <c r="C33" s="512">
        <v>24897</v>
      </c>
      <c r="D33" s="512">
        <v>24897</v>
      </c>
    </row>
    <row r="34" spans="1:4" ht="12.75">
      <c r="A34" s="507" t="s">
        <v>860</v>
      </c>
      <c r="B34" s="508" t="s">
        <v>861</v>
      </c>
      <c r="C34" s="509">
        <f>C35+C37</f>
        <v>15818876</v>
      </c>
      <c r="D34" s="509">
        <f>D35+D37</f>
        <v>15818876</v>
      </c>
    </row>
    <row r="35" spans="1:4" ht="12.75">
      <c r="A35" s="510" t="s">
        <v>862</v>
      </c>
      <c r="B35" s="513" t="s">
        <v>863</v>
      </c>
      <c r="C35" s="514">
        <f>C36</f>
        <v>3678644</v>
      </c>
      <c r="D35" s="514">
        <f>D36</f>
        <v>3678644</v>
      </c>
    </row>
    <row r="36" spans="1:4" ht="38.25">
      <c r="A36" s="510" t="s">
        <v>864</v>
      </c>
      <c r="B36" s="513" t="s">
        <v>823</v>
      </c>
      <c r="C36" s="512">
        <v>3678644</v>
      </c>
      <c r="D36" s="512">
        <v>3678644</v>
      </c>
    </row>
    <row r="37" spans="1:4" ht="12.75">
      <c r="A37" s="510" t="s">
        <v>824</v>
      </c>
      <c r="B37" s="513" t="s">
        <v>825</v>
      </c>
      <c r="C37" s="515">
        <f>C38+C40</f>
        <v>12140232</v>
      </c>
      <c r="D37" s="515">
        <f>D38+D40</f>
        <v>12140232</v>
      </c>
    </row>
    <row r="38" spans="1:4" ht="12.75">
      <c r="A38" s="510" t="s">
        <v>826</v>
      </c>
      <c r="B38" s="513" t="s">
        <v>827</v>
      </c>
      <c r="C38" s="514">
        <f>C39</f>
        <v>7998695</v>
      </c>
      <c r="D38" s="514">
        <f>D39</f>
        <v>7998695</v>
      </c>
    </row>
    <row r="39" spans="1:4" ht="25.5">
      <c r="A39" s="510" t="s">
        <v>828</v>
      </c>
      <c r="B39" s="513" t="s">
        <v>829</v>
      </c>
      <c r="C39" s="512">
        <v>7998695</v>
      </c>
      <c r="D39" s="512">
        <v>7998695</v>
      </c>
    </row>
    <row r="40" spans="1:4" ht="12.75">
      <c r="A40" s="510" t="s">
        <v>830</v>
      </c>
      <c r="B40" s="513" t="s">
        <v>831</v>
      </c>
      <c r="C40" s="514">
        <f>C41</f>
        <v>4141537</v>
      </c>
      <c r="D40" s="514">
        <f>D41</f>
        <v>4141537</v>
      </c>
    </row>
    <row r="41" spans="1:4" ht="38.25">
      <c r="A41" s="510" t="s">
        <v>832</v>
      </c>
      <c r="B41" s="513" t="s">
        <v>833</v>
      </c>
      <c r="C41" s="512">
        <v>4141537</v>
      </c>
      <c r="D41" s="512">
        <v>4141537</v>
      </c>
    </row>
    <row r="42" spans="1:4" ht="12.75">
      <c r="A42" s="507" t="s">
        <v>834</v>
      </c>
      <c r="B42" s="508" t="s">
        <v>835</v>
      </c>
      <c r="C42" s="509">
        <f>C43</f>
        <v>3373996</v>
      </c>
      <c r="D42" s="509">
        <f>D43</f>
        <v>3373996</v>
      </c>
    </row>
    <row r="43" spans="1:4" ht="25.5">
      <c r="A43" s="510" t="s">
        <v>836</v>
      </c>
      <c r="B43" s="513" t="s">
        <v>837</v>
      </c>
      <c r="C43" s="514">
        <f>C44</f>
        <v>3373996</v>
      </c>
      <c r="D43" s="514">
        <f>D44</f>
        <v>3373996</v>
      </c>
    </row>
    <row r="44" spans="1:4" ht="39" customHeight="1">
      <c r="A44" s="510" t="s">
        <v>838</v>
      </c>
      <c r="B44" s="513" t="s">
        <v>839</v>
      </c>
      <c r="C44" s="512">
        <v>3373996</v>
      </c>
      <c r="D44" s="512">
        <v>3373996</v>
      </c>
    </row>
    <row r="45" spans="1:4" ht="39.75" customHeight="1">
      <c r="A45" s="507" t="s">
        <v>840</v>
      </c>
      <c r="B45" s="508" t="s">
        <v>841</v>
      </c>
      <c r="C45" s="509">
        <f>C46+C51+C53</f>
        <v>5032915</v>
      </c>
      <c r="D45" s="509">
        <f>D46+D51+D53</f>
        <v>5032915</v>
      </c>
    </row>
    <row r="46" spans="1:4" ht="76.5" customHeight="1">
      <c r="A46" s="510" t="s">
        <v>842</v>
      </c>
      <c r="B46" s="511" t="s">
        <v>508</v>
      </c>
      <c r="C46" s="514">
        <f>C47+C49</f>
        <v>3911067</v>
      </c>
      <c r="D46" s="514">
        <f>D47+D49</f>
        <v>3911067</v>
      </c>
    </row>
    <row r="47" spans="1:4" ht="54.75" customHeight="1">
      <c r="A47" s="510" t="s">
        <v>843</v>
      </c>
      <c r="B47" s="513" t="s">
        <v>449</v>
      </c>
      <c r="C47" s="514">
        <f>C48</f>
        <v>2068688</v>
      </c>
      <c r="D47" s="514">
        <f>D48</f>
        <v>2068688</v>
      </c>
    </row>
    <row r="48" spans="1:4" ht="76.5">
      <c r="A48" s="510" t="s">
        <v>301</v>
      </c>
      <c r="B48" s="513" t="s">
        <v>302</v>
      </c>
      <c r="C48" s="512">
        <v>2068688</v>
      </c>
      <c r="D48" s="512">
        <v>2068688</v>
      </c>
    </row>
    <row r="49" spans="1:4" ht="38.25">
      <c r="A49" s="510" t="s">
        <v>303</v>
      </c>
      <c r="B49" s="513" t="s">
        <v>805</v>
      </c>
      <c r="C49" s="514">
        <f>C50</f>
        <v>1842379</v>
      </c>
      <c r="D49" s="514">
        <f>D50</f>
        <v>1842379</v>
      </c>
    </row>
    <row r="50" spans="1:4" ht="32.25" customHeight="1">
      <c r="A50" s="510" t="s">
        <v>806</v>
      </c>
      <c r="B50" s="513" t="s">
        <v>848</v>
      </c>
      <c r="C50" s="512">
        <v>1842379</v>
      </c>
      <c r="D50" s="512">
        <v>1842379</v>
      </c>
    </row>
    <row r="51" spans="1:4" ht="25.5">
      <c r="A51" s="510" t="s">
        <v>849</v>
      </c>
      <c r="B51" s="513" t="s">
        <v>899</v>
      </c>
      <c r="C51" s="514">
        <f>C52</f>
        <v>35322</v>
      </c>
      <c r="D51" s="514">
        <f>D52</f>
        <v>35322</v>
      </c>
    </row>
    <row r="52" spans="1:4" ht="51">
      <c r="A52" s="510" t="s">
        <v>900</v>
      </c>
      <c r="B52" s="513" t="s">
        <v>901</v>
      </c>
      <c r="C52" s="512">
        <v>35322</v>
      </c>
      <c r="D52" s="512">
        <v>35322</v>
      </c>
    </row>
    <row r="53" spans="1:4" ht="78.75" customHeight="1">
      <c r="A53" s="510" t="s">
        <v>902</v>
      </c>
      <c r="B53" s="511" t="s">
        <v>450</v>
      </c>
      <c r="C53" s="514">
        <f>C54</f>
        <v>1086526</v>
      </c>
      <c r="D53" s="514">
        <f>D54</f>
        <v>1086526</v>
      </c>
    </row>
    <row r="54" spans="1:4" ht="80.25" customHeight="1">
      <c r="A54" s="510" t="s">
        <v>903</v>
      </c>
      <c r="B54" s="511" t="s">
        <v>451</v>
      </c>
      <c r="C54" s="514">
        <f>C55</f>
        <v>1086526</v>
      </c>
      <c r="D54" s="514">
        <f>D55</f>
        <v>1086526</v>
      </c>
    </row>
    <row r="55" spans="1:4" ht="76.5">
      <c r="A55" s="510" t="s">
        <v>904</v>
      </c>
      <c r="B55" s="513" t="s">
        <v>905</v>
      </c>
      <c r="C55" s="512">
        <v>1086526</v>
      </c>
      <c r="D55" s="512">
        <v>1086526</v>
      </c>
    </row>
    <row r="56" spans="1:4" ht="25.5">
      <c r="A56" s="507" t="s">
        <v>906</v>
      </c>
      <c r="B56" s="508" t="s">
        <v>907</v>
      </c>
      <c r="C56" s="509">
        <f>C57</f>
        <v>54720</v>
      </c>
      <c r="D56" s="509">
        <f>D57</f>
        <v>54720</v>
      </c>
    </row>
    <row r="57" spans="1:4" ht="12.75">
      <c r="A57" s="510" t="s">
        <v>908</v>
      </c>
      <c r="B57" s="248" t="s">
        <v>909</v>
      </c>
      <c r="C57" s="514">
        <f>SUM(C58:C59)</f>
        <v>54720</v>
      </c>
      <c r="D57" s="514">
        <f>SUM(D58:D59)</f>
        <v>54720</v>
      </c>
    </row>
    <row r="58" spans="1:4" ht="25.5">
      <c r="A58" s="510" t="s">
        <v>910</v>
      </c>
      <c r="B58" s="248" t="s">
        <v>347</v>
      </c>
      <c r="C58" s="512">
        <v>5220</v>
      </c>
      <c r="D58" s="512">
        <v>5220</v>
      </c>
    </row>
    <row r="59" spans="1:4" ht="20.25" customHeight="1">
      <c r="A59" s="510" t="s">
        <v>348</v>
      </c>
      <c r="B59" s="248" t="s">
        <v>349</v>
      </c>
      <c r="C59" s="512">
        <v>49500</v>
      </c>
      <c r="D59" s="512">
        <v>49500</v>
      </c>
    </row>
    <row r="60" spans="1:4" ht="25.5">
      <c r="A60" s="507" t="s">
        <v>350</v>
      </c>
      <c r="B60" s="508" t="s">
        <v>254</v>
      </c>
      <c r="C60" s="509">
        <f>C61</f>
        <v>9397615</v>
      </c>
      <c r="D60" s="509">
        <f>D61</f>
        <v>9397615</v>
      </c>
    </row>
    <row r="61" spans="1:4" ht="25.5">
      <c r="A61" s="510" t="s">
        <v>351</v>
      </c>
      <c r="B61" s="248" t="s">
        <v>352</v>
      </c>
      <c r="C61" s="514">
        <f>C62</f>
        <v>9397615</v>
      </c>
      <c r="D61" s="514">
        <f>D62</f>
        <v>9397615</v>
      </c>
    </row>
    <row r="62" spans="1:4" ht="25.5">
      <c r="A62" s="510" t="s">
        <v>353</v>
      </c>
      <c r="B62" s="248" t="s">
        <v>352</v>
      </c>
      <c r="C62" s="512">
        <v>9397615</v>
      </c>
      <c r="D62" s="512">
        <v>9397615</v>
      </c>
    </row>
    <row r="63" spans="1:4" ht="25.5">
      <c r="A63" s="507" t="s">
        <v>354</v>
      </c>
      <c r="B63" s="508" t="s">
        <v>355</v>
      </c>
      <c r="C63" s="509">
        <f aca="true" t="shared" si="0" ref="C63:D65">C64</f>
        <v>400000</v>
      </c>
      <c r="D63" s="509">
        <f t="shared" si="0"/>
        <v>500000</v>
      </c>
    </row>
    <row r="64" spans="1:4" ht="25.5">
      <c r="A64" s="510" t="s">
        <v>356</v>
      </c>
      <c r="B64" s="248" t="s">
        <v>357</v>
      </c>
      <c r="C64" s="514">
        <f t="shared" si="0"/>
        <v>400000</v>
      </c>
      <c r="D64" s="514">
        <f t="shared" si="0"/>
        <v>500000</v>
      </c>
    </row>
    <row r="65" spans="1:4" ht="25.5">
      <c r="A65" s="510" t="s">
        <v>358</v>
      </c>
      <c r="B65" s="248" t="s">
        <v>359</v>
      </c>
      <c r="C65" s="514">
        <f t="shared" si="0"/>
        <v>400000</v>
      </c>
      <c r="D65" s="514">
        <f t="shared" si="0"/>
        <v>500000</v>
      </c>
    </row>
    <row r="66" spans="1:4" ht="38.25">
      <c r="A66" s="510" t="s">
        <v>360</v>
      </c>
      <c r="B66" s="248" t="s">
        <v>542</v>
      </c>
      <c r="C66" s="512">
        <v>400000</v>
      </c>
      <c r="D66" s="512">
        <v>500000</v>
      </c>
    </row>
    <row r="67" spans="1:5" ht="12.75">
      <c r="A67" s="507" t="s">
        <v>543</v>
      </c>
      <c r="B67" s="508" t="s">
        <v>544</v>
      </c>
      <c r="C67" s="509">
        <f>SUM(C68:C74)</f>
        <v>105402</v>
      </c>
      <c r="D67" s="509">
        <f>SUM(D68:D74)</f>
        <v>105402</v>
      </c>
      <c r="E67" s="239"/>
    </row>
    <row r="68" spans="1:5" ht="76.5">
      <c r="A68" s="516" t="s">
        <v>919</v>
      </c>
      <c r="B68" s="517" t="s">
        <v>920</v>
      </c>
      <c r="C68" s="512">
        <v>5000</v>
      </c>
      <c r="D68" s="512">
        <v>5000</v>
      </c>
      <c r="E68" s="239"/>
    </row>
    <row r="69" spans="1:5" ht="89.25">
      <c r="A69" s="516" t="s">
        <v>921</v>
      </c>
      <c r="B69" s="517" t="s">
        <v>922</v>
      </c>
      <c r="C69" s="512">
        <v>9900</v>
      </c>
      <c r="D69" s="512">
        <v>9900</v>
      </c>
      <c r="E69" s="239"/>
    </row>
    <row r="70" spans="1:5" ht="89.25">
      <c r="A70" s="516" t="s">
        <v>912</v>
      </c>
      <c r="B70" s="518" t="s">
        <v>913</v>
      </c>
      <c r="C70" s="512">
        <v>3500</v>
      </c>
      <c r="D70" s="512">
        <v>3500</v>
      </c>
      <c r="E70" s="239"/>
    </row>
    <row r="71" spans="1:5" ht="102">
      <c r="A71" s="516" t="s">
        <v>914</v>
      </c>
      <c r="B71" s="519" t="s">
        <v>915</v>
      </c>
      <c r="C71" s="512">
        <v>16700</v>
      </c>
      <c r="D71" s="512">
        <v>16700</v>
      </c>
      <c r="E71" s="239"/>
    </row>
    <row r="72" spans="1:5" ht="76.5">
      <c r="A72" s="516" t="s">
        <v>916</v>
      </c>
      <c r="B72" s="517" t="s">
        <v>917</v>
      </c>
      <c r="C72" s="512">
        <v>10500</v>
      </c>
      <c r="D72" s="512">
        <v>10500</v>
      </c>
      <c r="E72" s="239"/>
    </row>
    <row r="73" spans="1:5" ht="89.25">
      <c r="A73" s="516" t="s">
        <v>924</v>
      </c>
      <c r="B73" s="520" t="s">
        <v>925</v>
      </c>
      <c r="C73" s="512">
        <v>37802</v>
      </c>
      <c r="D73" s="512">
        <v>37802</v>
      </c>
      <c r="E73" s="239"/>
    </row>
    <row r="74" spans="1:4" ht="69" customHeight="1">
      <c r="A74" s="516" t="s">
        <v>548</v>
      </c>
      <c r="B74" s="521" t="s">
        <v>549</v>
      </c>
      <c r="C74" s="514">
        <v>22000</v>
      </c>
      <c r="D74" s="514">
        <v>22000</v>
      </c>
    </row>
    <row r="75" spans="1:4" ht="12.75">
      <c r="A75" s="522" t="s">
        <v>821</v>
      </c>
      <c r="B75" s="183" t="s">
        <v>781</v>
      </c>
      <c r="C75" s="258">
        <f>C76</f>
        <v>150715035</v>
      </c>
      <c r="D75" s="258">
        <f>D76</f>
        <v>151407293</v>
      </c>
    </row>
    <row r="76" spans="1:4" ht="25.5">
      <c r="A76" s="523" t="s">
        <v>822</v>
      </c>
      <c r="B76" s="185" t="s">
        <v>560</v>
      </c>
      <c r="C76" s="259">
        <f>C77+C80+C87</f>
        <v>150715035</v>
      </c>
      <c r="D76" s="259">
        <f>D77+D80+D87</f>
        <v>151407293</v>
      </c>
    </row>
    <row r="77" spans="1:4" ht="25.5">
      <c r="A77" s="523" t="s">
        <v>809</v>
      </c>
      <c r="B77" s="185" t="s">
        <v>163</v>
      </c>
      <c r="C77" s="259">
        <f>C78</f>
        <v>423604</v>
      </c>
      <c r="D77" s="259">
        <f>D78</f>
        <v>570399</v>
      </c>
    </row>
    <row r="78" spans="1:4" ht="33" customHeight="1">
      <c r="A78" s="186" t="s">
        <v>810</v>
      </c>
      <c r="B78" s="126" t="s">
        <v>782</v>
      </c>
      <c r="C78" s="260">
        <f>C79</f>
        <v>423604</v>
      </c>
      <c r="D78" s="260">
        <f>D79</f>
        <v>570399</v>
      </c>
    </row>
    <row r="79" spans="1:4" ht="25.5">
      <c r="A79" s="186" t="s">
        <v>811</v>
      </c>
      <c r="B79" s="126" t="s">
        <v>164</v>
      </c>
      <c r="C79" s="261">
        <v>423604</v>
      </c>
      <c r="D79" s="261">
        <v>570399</v>
      </c>
    </row>
    <row r="80" spans="1:4" ht="45" customHeight="1" hidden="1">
      <c r="A80" s="524" t="s">
        <v>252</v>
      </c>
      <c r="B80" s="355" t="s">
        <v>592</v>
      </c>
      <c r="C80" s="261">
        <f>C81+C83+C85</f>
        <v>0</v>
      </c>
      <c r="D80" s="261">
        <f>D81+D83+D85</f>
        <v>0</v>
      </c>
    </row>
    <row r="81" spans="1:4" ht="76.5" hidden="1">
      <c r="A81" s="516" t="s">
        <v>568</v>
      </c>
      <c r="B81" s="521" t="s">
        <v>569</v>
      </c>
      <c r="C81" s="261">
        <f>C82</f>
        <v>0</v>
      </c>
      <c r="D81" s="261">
        <f>D82</f>
        <v>0</v>
      </c>
    </row>
    <row r="82" spans="1:5" ht="89.25" hidden="1">
      <c r="A82" s="516" t="s">
        <v>570</v>
      </c>
      <c r="B82" s="521" t="s">
        <v>571</v>
      </c>
      <c r="C82" s="261"/>
      <c r="D82" s="261"/>
      <c r="E82" s="1">
        <v>2251225</v>
      </c>
    </row>
    <row r="83" spans="1:4" ht="51" hidden="1">
      <c r="A83" s="516" t="s">
        <v>572</v>
      </c>
      <c r="B83" s="521" t="s">
        <v>573</v>
      </c>
      <c r="C83" s="261">
        <f>C84</f>
        <v>0</v>
      </c>
      <c r="D83" s="261">
        <f>D84</f>
        <v>0</v>
      </c>
    </row>
    <row r="84" spans="1:5" ht="51" hidden="1">
      <c r="A84" s="516" t="s">
        <v>574</v>
      </c>
      <c r="B84" s="525" t="s">
        <v>575</v>
      </c>
      <c r="C84" s="261"/>
      <c r="D84" s="261"/>
      <c r="E84" s="1">
        <v>4442304</v>
      </c>
    </row>
    <row r="85" spans="1:4" ht="51" hidden="1">
      <c r="A85" s="516" t="s">
        <v>586</v>
      </c>
      <c r="B85" s="521" t="s">
        <v>587</v>
      </c>
      <c r="C85" s="261"/>
      <c r="D85" s="261"/>
    </row>
    <row r="86" spans="1:4" ht="51" hidden="1">
      <c r="A86" s="516" t="s">
        <v>588</v>
      </c>
      <c r="B86" s="521" t="s">
        <v>74</v>
      </c>
      <c r="C86" s="261"/>
      <c r="D86" s="261"/>
    </row>
    <row r="87" spans="1:4" ht="25.5">
      <c r="A87" s="526" t="s">
        <v>812</v>
      </c>
      <c r="B87" s="185" t="s">
        <v>783</v>
      </c>
      <c r="C87" s="259">
        <f>C88+C90+C92+C94</f>
        <v>150291431</v>
      </c>
      <c r="D87" s="259">
        <f>D88+D90+D92+D94</f>
        <v>150836894</v>
      </c>
    </row>
    <row r="88" spans="1:4" ht="53.25" customHeight="1">
      <c r="A88" s="527" t="s">
        <v>813</v>
      </c>
      <c r="B88" s="126" t="s">
        <v>528</v>
      </c>
      <c r="C88" s="260">
        <f>C89</f>
        <v>142484</v>
      </c>
      <c r="D88" s="260">
        <f>D89</f>
        <v>142484</v>
      </c>
    </row>
    <row r="89" spans="1:4" ht="38.25">
      <c r="A89" s="527" t="s">
        <v>814</v>
      </c>
      <c r="B89" s="126" t="s">
        <v>173</v>
      </c>
      <c r="C89" s="261">
        <v>142484</v>
      </c>
      <c r="D89" s="261">
        <v>142484</v>
      </c>
    </row>
    <row r="90" spans="1:4" ht="51">
      <c r="A90" s="527" t="s">
        <v>815</v>
      </c>
      <c r="B90" s="126" t="s">
        <v>784</v>
      </c>
      <c r="C90" s="260">
        <f>C91</f>
        <v>4009648</v>
      </c>
      <c r="D90" s="260">
        <f>D91</f>
        <v>4009648</v>
      </c>
    </row>
    <row r="91" spans="1:4" ht="38.25">
      <c r="A91" s="527" t="s">
        <v>816</v>
      </c>
      <c r="B91" s="126" t="s">
        <v>785</v>
      </c>
      <c r="C91" s="261">
        <v>4009648</v>
      </c>
      <c r="D91" s="261">
        <v>4009648</v>
      </c>
    </row>
    <row r="92" spans="1:5" ht="51.75" hidden="1">
      <c r="A92" s="528" t="s">
        <v>511</v>
      </c>
      <c r="B92" s="521" t="s">
        <v>512</v>
      </c>
      <c r="C92" s="261"/>
      <c r="D92" s="261"/>
      <c r="E92" s="1">
        <v>6718320</v>
      </c>
    </row>
    <row r="93" spans="1:4" ht="51.75" hidden="1">
      <c r="A93" s="529" t="s">
        <v>513</v>
      </c>
      <c r="B93" s="521" t="s">
        <v>514</v>
      </c>
      <c r="C93" s="261"/>
      <c r="D93" s="261"/>
    </row>
    <row r="94" spans="1:4" ht="12.75">
      <c r="A94" s="527" t="s">
        <v>817</v>
      </c>
      <c r="B94" s="187" t="s">
        <v>786</v>
      </c>
      <c r="C94" s="260">
        <f>C95</f>
        <v>146139299</v>
      </c>
      <c r="D94" s="260">
        <f>D95</f>
        <v>146684762</v>
      </c>
    </row>
    <row r="95" spans="1:4" ht="12.75">
      <c r="A95" s="527" t="s">
        <v>817</v>
      </c>
      <c r="B95" s="187" t="s">
        <v>465</v>
      </c>
      <c r="C95" s="260">
        <f>SUM(C96:C99)+SUM(C101:C103)+C106+C112</f>
        <v>146139299</v>
      </c>
      <c r="D95" s="260">
        <f>SUM(D96:D99)+SUM(D101:D103)+D106+D112</f>
        <v>146684762</v>
      </c>
    </row>
    <row r="96" spans="1:4" ht="89.25">
      <c r="A96" s="527" t="s">
        <v>817</v>
      </c>
      <c r="B96" s="126" t="s">
        <v>501</v>
      </c>
      <c r="C96" s="261">
        <v>305800</v>
      </c>
      <c r="D96" s="261">
        <v>305800</v>
      </c>
    </row>
    <row r="97" spans="1:4" ht="102.75" customHeight="1">
      <c r="A97" s="527" t="s">
        <v>817</v>
      </c>
      <c r="B97" s="126" t="s">
        <v>411</v>
      </c>
      <c r="C97" s="261">
        <v>305800</v>
      </c>
      <c r="D97" s="261">
        <v>305800</v>
      </c>
    </row>
    <row r="98" spans="1:4" ht="89.25">
      <c r="A98" s="527" t="s">
        <v>817</v>
      </c>
      <c r="B98" s="126" t="s">
        <v>436</v>
      </c>
      <c r="C98" s="261">
        <v>305800</v>
      </c>
      <c r="D98" s="261">
        <v>305800</v>
      </c>
    </row>
    <row r="99" spans="1:4" ht="89.25">
      <c r="A99" s="527" t="s">
        <v>817</v>
      </c>
      <c r="B99" s="126" t="s">
        <v>452</v>
      </c>
      <c r="C99" s="260">
        <f>C100</f>
        <v>917400</v>
      </c>
      <c r="D99" s="260">
        <f>D100</f>
        <v>917400</v>
      </c>
    </row>
    <row r="100" spans="1:4" ht="12.75">
      <c r="A100" s="186"/>
      <c r="B100" s="188" t="s">
        <v>787</v>
      </c>
      <c r="C100" s="261">
        <v>917400</v>
      </c>
      <c r="D100" s="261">
        <v>917400</v>
      </c>
    </row>
    <row r="101" spans="1:4" ht="126" customHeight="1">
      <c r="A101" s="527" t="s">
        <v>817</v>
      </c>
      <c r="B101" s="126" t="s">
        <v>820</v>
      </c>
      <c r="C101" s="261">
        <v>82333293</v>
      </c>
      <c r="D101" s="261">
        <v>82878756</v>
      </c>
    </row>
    <row r="102" spans="1:4" ht="114.75">
      <c r="A102" s="527" t="s">
        <v>817</v>
      </c>
      <c r="B102" s="126" t="s">
        <v>535</v>
      </c>
      <c r="C102" s="261">
        <v>45538337</v>
      </c>
      <c r="D102" s="261">
        <v>45538337</v>
      </c>
    </row>
    <row r="103" spans="1:4" ht="123" customHeight="1">
      <c r="A103" s="527" t="s">
        <v>817</v>
      </c>
      <c r="B103" s="189" t="s">
        <v>300</v>
      </c>
      <c r="C103" s="260">
        <f>SUM(C104:C105)</f>
        <v>4189387</v>
      </c>
      <c r="D103" s="260">
        <f>SUM(D104:D105)</f>
        <v>4189387</v>
      </c>
    </row>
    <row r="104" spans="1:4" ht="51">
      <c r="A104" s="186"/>
      <c r="B104" s="188" t="s">
        <v>725</v>
      </c>
      <c r="C104" s="261">
        <v>204389</v>
      </c>
      <c r="D104" s="261">
        <v>204389</v>
      </c>
    </row>
    <row r="105" spans="1:4" ht="25.5">
      <c r="A105" s="186"/>
      <c r="B105" s="188" t="s">
        <v>788</v>
      </c>
      <c r="C105" s="261">
        <v>3984998</v>
      </c>
      <c r="D105" s="261">
        <v>3984998</v>
      </c>
    </row>
    <row r="106" spans="1:4" ht="63.75" customHeight="1">
      <c r="A106" s="527" t="s">
        <v>817</v>
      </c>
      <c r="B106" s="126" t="s">
        <v>275</v>
      </c>
      <c r="C106" s="260">
        <f>SUM(C107:C111)</f>
        <v>11374228</v>
      </c>
      <c r="D106" s="260">
        <f>SUM(D107:D111)</f>
        <v>11374228</v>
      </c>
    </row>
    <row r="107" spans="1:4" ht="38.25">
      <c r="A107" s="186"/>
      <c r="B107" s="188" t="s">
        <v>789</v>
      </c>
      <c r="C107" s="261">
        <v>124300</v>
      </c>
      <c r="D107" s="261">
        <v>124300</v>
      </c>
    </row>
    <row r="108" spans="1:4" ht="25.5">
      <c r="A108" s="186"/>
      <c r="B108" s="188" t="s">
        <v>790</v>
      </c>
      <c r="C108" s="261">
        <v>7542420</v>
      </c>
      <c r="D108" s="261">
        <v>7542420</v>
      </c>
    </row>
    <row r="109" spans="1:4" ht="63.75">
      <c r="A109" s="186"/>
      <c r="B109" s="188" t="s">
        <v>220</v>
      </c>
      <c r="C109" s="261">
        <v>301589</v>
      </c>
      <c r="D109" s="261">
        <v>301589</v>
      </c>
    </row>
    <row r="110" spans="1:4" ht="12.75">
      <c r="A110" s="186"/>
      <c r="B110" s="188" t="s">
        <v>221</v>
      </c>
      <c r="C110" s="261">
        <v>1265319</v>
      </c>
      <c r="D110" s="261">
        <v>1265319</v>
      </c>
    </row>
    <row r="111" spans="1:4" ht="38.25">
      <c r="A111" s="186"/>
      <c r="B111" s="188" t="s">
        <v>222</v>
      </c>
      <c r="C111" s="261">
        <v>2140600</v>
      </c>
      <c r="D111" s="261">
        <v>2140600</v>
      </c>
    </row>
    <row r="112" spans="1:4" ht="90" customHeight="1">
      <c r="A112" s="527" t="s">
        <v>817</v>
      </c>
      <c r="B112" s="189" t="s">
        <v>276</v>
      </c>
      <c r="C112" s="261">
        <f>SUM(C113:C114)</f>
        <v>869254</v>
      </c>
      <c r="D112" s="261">
        <f>SUM(D113:D114)</f>
        <v>869254</v>
      </c>
    </row>
    <row r="113" spans="1:4" ht="38.25">
      <c r="A113" s="186"/>
      <c r="B113" s="188" t="s">
        <v>277</v>
      </c>
      <c r="C113" s="261">
        <v>716354</v>
      </c>
      <c r="D113" s="261">
        <v>716354</v>
      </c>
    </row>
    <row r="114" spans="1:4" ht="51">
      <c r="A114" s="249"/>
      <c r="B114" s="250" t="s">
        <v>278</v>
      </c>
      <c r="C114" s="262">
        <v>152900</v>
      </c>
      <c r="D114" s="262">
        <v>152900</v>
      </c>
    </row>
  </sheetData>
  <sheetProtection/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M39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2.00390625" style="14" customWidth="1"/>
    <col min="2" max="2" width="3.8515625" style="14" customWidth="1"/>
    <col min="3" max="3" width="4.57421875" style="14" customWidth="1"/>
    <col min="4" max="4" width="13.28125" style="14" customWidth="1"/>
    <col min="5" max="5" width="4.57421875" style="14" customWidth="1"/>
    <col min="6" max="6" width="14.421875" style="135" customWidth="1"/>
    <col min="7" max="7" width="12.28125" style="14" bestFit="1" customWidth="1"/>
    <col min="8" max="8" width="10.8515625" style="190" customWidth="1"/>
    <col min="9" max="16384" width="9.140625" style="14" customWidth="1"/>
  </cols>
  <sheetData>
    <row r="1" spans="1:6" ht="12.75">
      <c r="A1" s="32"/>
      <c r="B1" s="16"/>
      <c r="C1" s="16"/>
      <c r="D1" s="16"/>
      <c r="E1" s="16"/>
      <c r="F1" s="163" t="s">
        <v>663</v>
      </c>
    </row>
    <row r="2" spans="1:6" ht="12.75">
      <c r="A2" s="32"/>
      <c r="B2" s="16"/>
      <c r="C2" s="16"/>
      <c r="D2" s="16"/>
      <c r="E2" s="16"/>
      <c r="F2" s="164" t="s">
        <v>433</v>
      </c>
    </row>
    <row r="3" spans="1:6" ht="12.75">
      <c r="A3" s="15"/>
      <c r="B3" s="16"/>
      <c r="C3" s="16"/>
      <c r="D3" s="16"/>
      <c r="E3" s="16"/>
      <c r="F3" s="174" t="s">
        <v>558</v>
      </c>
    </row>
    <row r="4" spans="1:8" ht="38.25">
      <c r="A4" s="19" t="s">
        <v>0</v>
      </c>
      <c r="B4" s="19"/>
      <c r="C4" s="19"/>
      <c r="D4" s="19"/>
      <c r="E4" s="19"/>
      <c r="F4" s="165"/>
      <c r="H4" s="228"/>
    </row>
    <row r="5" spans="1:8" ht="12.75">
      <c r="A5" s="37"/>
      <c r="B5" s="37"/>
      <c r="C5" s="37"/>
      <c r="D5" s="37"/>
      <c r="E5" s="37"/>
      <c r="F5" s="166" t="s">
        <v>470</v>
      </c>
      <c r="H5" s="228"/>
    </row>
    <row r="6" spans="1:6" ht="12.75">
      <c r="A6" s="46" t="s">
        <v>466</v>
      </c>
      <c r="B6" s="46" t="s">
        <v>149</v>
      </c>
      <c r="C6" s="46" t="s">
        <v>150</v>
      </c>
      <c r="D6" s="46" t="s">
        <v>151</v>
      </c>
      <c r="E6" s="46" t="s">
        <v>152</v>
      </c>
      <c r="F6" s="167" t="s">
        <v>175</v>
      </c>
    </row>
    <row r="7" spans="1:8" ht="12.75">
      <c r="A7" s="47" t="s">
        <v>454</v>
      </c>
      <c r="B7" s="47" t="s">
        <v>467</v>
      </c>
      <c r="C7" s="47" t="s">
        <v>455</v>
      </c>
      <c r="D7" s="47" t="s">
        <v>153</v>
      </c>
      <c r="E7" s="47" t="s">
        <v>154</v>
      </c>
      <c r="F7" s="168" t="s">
        <v>155</v>
      </c>
      <c r="G7" s="135"/>
      <c r="H7" s="228"/>
    </row>
    <row r="8" spans="1:6" ht="12.75">
      <c r="A8" s="42" t="s">
        <v>471</v>
      </c>
      <c r="B8" s="43" t="s">
        <v>469</v>
      </c>
      <c r="C8" s="43" t="s">
        <v>469</v>
      </c>
      <c r="D8" s="43" t="s">
        <v>469</v>
      </c>
      <c r="E8" s="43" t="s">
        <v>469</v>
      </c>
      <c r="F8" s="92">
        <f>F9+F102+F108+F121+F159+F202+F210+F301+F316+F322+F384+F391</f>
        <v>313215964</v>
      </c>
    </row>
    <row r="9" spans="1:6" ht="12.75">
      <c r="A9" s="33" t="s">
        <v>293</v>
      </c>
      <c r="B9" s="34" t="s">
        <v>156</v>
      </c>
      <c r="C9" s="229" t="s">
        <v>649</v>
      </c>
      <c r="D9" s="34" t="s">
        <v>469</v>
      </c>
      <c r="E9" s="34" t="s">
        <v>469</v>
      </c>
      <c r="F9" s="128">
        <f>F10+F15+F25+F41+F46</f>
        <v>41628789</v>
      </c>
    </row>
    <row r="10" spans="1:6" ht="38.25">
      <c r="A10" s="22" t="s">
        <v>157</v>
      </c>
      <c r="B10" s="21" t="s">
        <v>156</v>
      </c>
      <c r="C10" s="21" t="s">
        <v>158</v>
      </c>
      <c r="D10" s="21" t="s">
        <v>469</v>
      </c>
      <c r="E10" s="21" t="s">
        <v>469</v>
      </c>
      <c r="F10" s="87">
        <f>F11</f>
        <v>1239061</v>
      </c>
    </row>
    <row r="11" spans="1:6" ht="25.5">
      <c r="A11" s="23" t="s">
        <v>283</v>
      </c>
      <c r="B11" s="24" t="s">
        <v>156</v>
      </c>
      <c r="C11" s="24" t="s">
        <v>158</v>
      </c>
      <c r="D11" s="24" t="s">
        <v>931</v>
      </c>
      <c r="E11" s="24" t="s">
        <v>469</v>
      </c>
      <c r="F11" s="87">
        <f>F12</f>
        <v>1239061</v>
      </c>
    </row>
    <row r="12" spans="1:6" ht="12.75">
      <c r="A12" s="23" t="s">
        <v>778</v>
      </c>
      <c r="B12" s="24" t="s">
        <v>156</v>
      </c>
      <c r="C12" s="24" t="s">
        <v>158</v>
      </c>
      <c r="D12" s="24" t="s">
        <v>932</v>
      </c>
      <c r="E12" s="25" t="s">
        <v>469</v>
      </c>
      <c r="F12" s="87">
        <f>F13</f>
        <v>1239061</v>
      </c>
    </row>
    <row r="13" spans="1:6" ht="25.5">
      <c r="A13" s="25" t="s">
        <v>428</v>
      </c>
      <c r="B13" s="24" t="s">
        <v>156</v>
      </c>
      <c r="C13" s="24" t="s">
        <v>158</v>
      </c>
      <c r="D13" s="24" t="s">
        <v>933</v>
      </c>
      <c r="E13" s="24" t="s">
        <v>469</v>
      </c>
      <c r="F13" s="87">
        <f>F14</f>
        <v>1239061</v>
      </c>
    </row>
    <row r="14" spans="1:6" ht="63.75">
      <c r="A14" s="23" t="s">
        <v>474</v>
      </c>
      <c r="B14" s="24" t="s">
        <v>156</v>
      </c>
      <c r="C14" s="24" t="s">
        <v>158</v>
      </c>
      <c r="D14" s="24" t="s">
        <v>933</v>
      </c>
      <c r="E14" s="24" t="s">
        <v>292</v>
      </c>
      <c r="F14" s="440">
        <v>1239061</v>
      </c>
    </row>
    <row r="15" spans="1:6" ht="51">
      <c r="A15" s="22" t="s">
        <v>417</v>
      </c>
      <c r="B15" s="21" t="s">
        <v>156</v>
      </c>
      <c r="C15" s="21" t="s">
        <v>159</v>
      </c>
      <c r="D15" s="21" t="s">
        <v>469</v>
      </c>
      <c r="E15" s="21" t="s">
        <v>469</v>
      </c>
      <c r="F15" s="87">
        <f>F16</f>
        <v>12252475</v>
      </c>
    </row>
    <row r="16" spans="1:6" ht="25.5">
      <c r="A16" s="23" t="s">
        <v>658</v>
      </c>
      <c r="B16" s="24" t="s">
        <v>156</v>
      </c>
      <c r="C16" s="24" t="s">
        <v>159</v>
      </c>
      <c r="D16" s="24" t="s">
        <v>934</v>
      </c>
      <c r="E16" s="24" t="s">
        <v>469</v>
      </c>
      <c r="F16" s="87">
        <f>F17</f>
        <v>12252475</v>
      </c>
    </row>
    <row r="17" spans="1:6" ht="25.5">
      <c r="A17" s="23" t="s">
        <v>662</v>
      </c>
      <c r="B17" s="24" t="s">
        <v>156</v>
      </c>
      <c r="C17" s="24" t="s">
        <v>159</v>
      </c>
      <c r="D17" s="24" t="s">
        <v>935</v>
      </c>
      <c r="E17" s="25" t="s">
        <v>469</v>
      </c>
      <c r="F17" s="87">
        <f>F18+F21</f>
        <v>12252475</v>
      </c>
    </row>
    <row r="18" spans="1:6" ht="38.25">
      <c r="A18" s="23" t="s">
        <v>166</v>
      </c>
      <c r="B18" s="59" t="s">
        <v>156</v>
      </c>
      <c r="C18" s="59" t="s">
        <v>159</v>
      </c>
      <c r="D18" s="24" t="s">
        <v>936</v>
      </c>
      <c r="E18" s="25"/>
      <c r="F18" s="87">
        <f>SUM(F19:F20)</f>
        <v>305800</v>
      </c>
    </row>
    <row r="19" spans="1:6" ht="63.75">
      <c r="A19" s="23" t="s">
        <v>474</v>
      </c>
      <c r="B19" s="59" t="s">
        <v>156</v>
      </c>
      <c r="C19" s="59" t="s">
        <v>159</v>
      </c>
      <c r="D19" s="24" t="s">
        <v>936</v>
      </c>
      <c r="E19" s="25">
        <v>100</v>
      </c>
      <c r="F19" s="440">
        <v>293106</v>
      </c>
    </row>
    <row r="20" spans="1:6" ht="25.5">
      <c r="A20" s="23" t="s">
        <v>403</v>
      </c>
      <c r="B20" s="59" t="s">
        <v>156</v>
      </c>
      <c r="C20" s="59" t="s">
        <v>159</v>
      </c>
      <c r="D20" s="24" t="s">
        <v>936</v>
      </c>
      <c r="E20" s="25">
        <v>200</v>
      </c>
      <c r="F20" s="440">
        <v>12694</v>
      </c>
    </row>
    <row r="21" spans="1:6" ht="25.5">
      <c r="A21" s="25" t="s">
        <v>428</v>
      </c>
      <c r="B21" s="24" t="s">
        <v>156</v>
      </c>
      <c r="C21" s="24" t="s">
        <v>159</v>
      </c>
      <c r="D21" s="24" t="s">
        <v>937</v>
      </c>
      <c r="E21" s="24" t="s">
        <v>469</v>
      </c>
      <c r="F21" s="87">
        <f>SUM(F22:F24)</f>
        <v>11946675</v>
      </c>
    </row>
    <row r="22" spans="1:6" ht="63.75">
      <c r="A22" s="23" t="s">
        <v>474</v>
      </c>
      <c r="B22" s="24" t="s">
        <v>156</v>
      </c>
      <c r="C22" s="24" t="s">
        <v>159</v>
      </c>
      <c r="D22" s="24" t="s">
        <v>937</v>
      </c>
      <c r="E22" s="24">
        <v>100</v>
      </c>
      <c r="F22" s="440">
        <v>10668058</v>
      </c>
    </row>
    <row r="23" spans="1:6" ht="25.5">
      <c r="A23" s="23" t="s">
        <v>403</v>
      </c>
      <c r="B23" s="24" t="s">
        <v>156</v>
      </c>
      <c r="C23" s="24" t="s">
        <v>159</v>
      </c>
      <c r="D23" s="24" t="s">
        <v>937</v>
      </c>
      <c r="E23" s="24">
        <v>200</v>
      </c>
      <c r="F23" s="440">
        <f>663500+489000-7200</f>
        <v>1145300</v>
      </c>
    </row>
    <row r="24" spans="1:6" ht="12.75">
      <c r="A24" s="23" t="s">
        <v>459</v>
      </c>
      <c r="B24" s="24" t="s">
        <v>156</v>
      </c>
      <c r="C24" s="24" t="s">
        <v>159</v>
      </c>
      <c r="D24" s="24" t="s">
        <v>937</v>
      </c>
      <c r="E24" s="24">
        <v>800</v>
      </c>
      <c r="F24" s="440">
        <v>133317</v>
      </c>
    </row>
    <row r="25" spans="1:6" ht="38.25">
      <c r="A25" s="22" t="s">
        <v>559</v>
      </c>
      <c r="B25" s="21" t="s">
        <v>156</v>
      </c>
      <c r="C25" s="21" t="s">
        <v>160</v>
      </c>
      <c r="D25" s="21" t="s">
        <v>469</v>
      </c>
      <c r="E25" s="21" t="s">
        <v>469</v>
      </c>
      <c r="F25" s="87">
        <f>F26+F33</f>
        <v>4901631</v>
      </c>
    </row>
    <row r="26" spans="1:6" ht="25.5">
      <c r="A26" s="31" t="s">
        <v>538</v>
      </c>
      <c r="B26" s="24" t="s">
        <v>156</v>
      </c>
      <c r="C26" s="24" t="s">
        <v>160</v>
      </c>
      <c r="D26" s="24" t="s">
        <v>938</v>
      </c>
      <c r="E26" s="24" t="s">
        <v>469</v>
      </c>
      <c r="F26" s="87">
        <f>F27</f>
        <v>3929637</v>
      </c>
    </row>
    <row r="27" spans="1:6" ht="51">
      <c r="A27" s="20" t="s">
        <v>540</v>
      </c>
      <c r="B27" s="24" t="s">
        <v>156</v>
      </c>
      <c r="C27" s="24" t="s">
        <v>160</v>
      </c>
      <c r="D27" s="24" t="s">
        <v>939</v>
      </c>
      <c r="E27" s="25" t="s">
        <v>469</v>
      </c>
      <c r="F27" s="87">
        <f>F28</f>
        <v>3929637</v>
      </c>
    </row>
    <row r="28" spans="1:6" ht="38.25">
      <c r="A28" s="63" t="s">
        <v>294</v>
      </c>
      <c r="B28" s="24" t="s">
        <v>156</v>
      </c>
      <c r="C28" s="24" t="s">
        <v>160</v>
      </c>
      <c r="D28" s="24" t="s">
        <v>715</v>
      </c>
      <c r="E28" s="25"/>
      <c r="F28" s="87">
        <f>F29</f>
        <v>3929637</v>
      </c>
    </row>
    <row r="29" spans="1:6" ht="25.5">
      <c r="A29" s="25" t="s">
        <v>428</v>
      </c>
      <c r="B29" s="24" t="s">
        <v>156</v>
      </c>
      <c r="C29" s="24" t="s">
        <v>160</v>
      </c>
      <c r="D29" s="24" t="s">
        <v>940</v>
      </c>
      <c r="E29" s="24" t="s">
        <v>469</v>
      </c>
      <c r="F29" s="87">
        <f>SUM(F30:F32)</f>
        <v>3929637</v>
      </c>
    </row>
    <row r="30" spans="1:6" ht="63.75">
      <c r="A30" s="23" t="s">
        <v>474</v>
      </c>
      <c r="B30" s="24" t="s">
        <v>156</v>
      </c>
      <c r="C30" s="24" t="s">
        <v>160</v>
      </c>
      <c r="D30" s="24" t="s">
        <v>940</v>
      </c>
      <c r="E30" s="24">
        <v>100</v>
      </c>
      <c r="F30" s="440">
        <v>3674037</v>
      </c>
    </row>
    <row r="31" spans="1:6" ht="25.5">
      <c r="A31" s="23" t="s">
        <v>403</v>
      </c>
      <c r="B31" s="24" t="s">
        <v>156</v>
      </c>
      <c r="C31" s="24" t="s">
        <v>160</v>
      </c>
      <c r="D31" s="24" t="s">
        <v>940</v>
      </c>
      <c r="E31" s="24" t="s">
        <v>456</v>
      </c>
      <c r="F31" s="440">
        <v>254600</v>
      </c>
    </row>
    <row r="32" spans="1:6" ht="12.75">
      <c r="A32" s="23" t="s">
        <v>459</v>
      </c>
      <c r="B32" s="24" t="s">
        <v>156</v>
      </c>
      <c r="C32" s="24" t="s">
        <v>160</v>
      </c>
      <c r="D32" s="24" t="s">
        <v>940</v>
      </c>
      <c r="E32" s="24">
        <v>800</v>
      </c>
      <c r="F32" s="440">
        <v>1000</v>
      </c>
    </row>
    <row r="33" spans="1:6" ht="25.5">
      <c r="A33" s="31" t="s">
        <v>536</v>
      </c>
      <c r="B33" s="24" t="s">
        <v>156</v>
      </c>
      <c r="C33" s="24" t="s">
        <v>160</v>
      </c>
      <c r="D33" s="28" t="s">
        <v>941</v>
      </c>
      <c r="E33" s="25" t="s">
        <v>469</v>
      </c>
      <c r="F33" s="87">
        <f>F34+F37</f>
        <v>971994</v>
      </c>
    </row>
    <row r="34" spans="1:6" ht="25.5">
      <c r="A34" s="20" t="s">
        <v>537</v>
      </c>
      <c r="B34" s="24" t="s">
        <v>156</v>
      </c>
      <c r="C34" s="24" t="s">
        <v>160</v>
      </c>
      <c r="D34" s="13" t="s">
        <v>942</v>
      </c>
      <c r="E34" s="24" t="s">
        <v>469</v>
      </c>
      <c r="F34" s="87">
        <f>F35</f>
        <v>593652</v>
      </c>
    </row>
    <row r="35" spans="1:6" ht="25.5">
      <c r="A35" s="25" t="s">
        <v>428</v>
      </c>
      <c r="B35" s="24" t="s">
        <v>156</v>
      </c>
      <c r="C35" s="24" t="s">
        <v>160</v>
      </c>
      <c r="D35" s="28" t="s">
        <v>943</v>
      </c>
      <c r="E35" s="24"/>
      <c r="F35" s="87">
        <f>SUM(F36:F36)</f>
        <v>593652</v>
      </c>
    </row>
    <row r="36" spans="1:6" ht="63.75">
      <c r="A36" s="23" t="s">
        <v>474</v>
      </c>
      <c r="B36" s="24" t="s">
        <v>156</v>
      </c>
      <c r="C36" s="24" t="s">
        <v>160</v>
      </c>
      <c r="D36" s="28" t="s">
        <v>943</v>
      </c>
      <c r="E36" s="24">
        <v>100</v>
      </c>
      <c r="F36" s="441">
        <v>593652</v>
      </c>
    </row>
    <row r="37" spans="1:6" ht="25.5">
      <c r="A37" s="23" t="s">
        <v>131</v>
      </c>
      <c r="B37" s="24" t="s">
        <v>156</v>
      </c>
      <c r="C37" s="24" t="s">
        <v>160</v>
      </c>
      <c r="D37" s="13" t="s">
        <v>130</v>
      </c>
      <c r="E37" s="24"/>
      <c r="F37" s="87">
        <f>F38</f>
        <v>378342</v>
      </c>
    </row>
    <row r="38" spans="1:6" ht="25.5">
      <c r="A38" s="25" t="s">
        <v>428</v>
      </c>
      <c r="B38" s="24" t="s">
        <v>156</v>
      </c>
      <c r="C38" s="24" t="s">
        <v>160</v>
      </c>
      <c r="D38" s="28" t="s">
        <v>129</v>
      </c>
      <c r="E38" s="24"/>
      <c r="F38" s="87">
        <f>SUM(F39:F40)</f>
        <v>378342</v>
      </c>
    </row>
    <row r="39" spans="1:6" ht="63.75">
      <c r="A39" s="23" t="s">
        <v>474</v>
      </c>
      <c r="B39" s="24" t="s">
        <v>156</v>
      </c>
      <c r="C39" s="24" t="s">
        <v>160</v>
      </c>
      <c r="D39" s="28" t="s">
        <v>129</v>
      </c>
      <c r="E39" s="24">
        <v>100</v>
      </c>
      <c r="F39" s="440">
        <v>321342</v>
      </c>
    </row>
    <row r="40" spans="1:6" ht="25.5">
      <c r="A40" s="23" t="s">
        <v>403</v>
      </c>
      <c r="B40" s="24" t="s">
        <v>156</v>
      </c>
      <c r="C40" s="24" t="s">
        <v>160</v>
      </c>
      <c r="D40" s="28" t="s">
        <v>129</v>
      </c>
      <c r="E40" s="24">
        <v>200</v>
      </c>
      <c r="F40" s="440">
        <v>57000</v>
      </c>
    </row>
    <row r="41" spans="1:6" ht="12.75">
      <c r="A41" s="22" t="s">
        <v>161</v>
      </c>
      <c r="B41" s="21" t="s">
        <v>156</v>
      </c>
      <c r="C41" s="21" t="s">
        <v>162</v>
      </c>
      <c r="D41" s="21" t="s">
        <v>469</v>
      </c>
      <c r="E41" s="21" t="s">
        <v>469</v>
      </c>
      <c r="F41" s="87">
        <f>F42</f>
        <v>300000</v>
      </c>
    </row>
    <row r="42" spans="1:6" ht="12.75">
      <c r="A42" s="23" t="s">
        <v>541</v>
      </c>
      <c r="B42" s="24" t="s">
        <v>156</v>
      </c>
      <c r="C42" s="24" t="s">
        <v>162</v>
      </c>
      <c r="D42" s="24" t="s">
        <v>944</v>
      </c>
      <c r="E42" s="24" t="s">
        <v>469</v>
      </c>
      <c r="F42" s="87">
        <f>F43</f>
        <v>300000</v>
      </c>
    </row>
    <row r="43" spans="1:6" ht="12.75">
      <c r="A43" s="23" t="s">
        <v>161</v>
      </c>
      <c r="B43" s="24" t="s">
        <v>156</v>
      </c>
      <c r="C43" s="24" t="s">
        <v>162</v>
      </c>
      <c r="D43" s="24" t="s">
        <v>945</v>
      </c>
      <c r="E43" s="25" t="s">
        <v>469</v>
      </c>
      <c r="F43" s="87">
        <f>F44</f>
        <v>300000</v>
      </c>
    </row>
    <row r="44" spans="1:6" ht="12.75">
      <c r="A44" s="25" t="s">
        <v>431</v>
      </c>
      <c r="B44" s="24" t="s">
        <v>156</v>
      </c>
      <c r="C44" s="24" t="s">
        <v>162</v>
      </c>
      <c r="D44" s="24" t="s">
        <v>371</v>
      </c>
      <c r="E44" s="35" t="s">
        <v>469</v>
      </c>
      <c r="F44" s="87">
        <f>F45</f>
        <v>300000</v>
      </c>
    </row>
    <row r="45" spans="1:6" ht="12.75">
      <c r="A45" s="23" t="s">
        <v>459</v>
      </c>
      <c r="B45" s="24" t="s">
        <v>156</v>
      </c>
      <c r="C45" s="24" t="s">
        <v>162</v>
      </c>
      <c r="D45" s="24" t="s">
        <v>371</v>
      </c>
      <c r="E45" s="24" t="s">
        <v>460</v>
      </c>
      <c r="F45" s="440">
        <v>300000</v>
      </c>
    </row>
    <row r="46" spans="1:6" ht="12.75">
      <c r="A46" s="22" t="s">
        <v>660</v>
      </c>
      <c r="B46" s="21" t="s">
        <v>156</v>
      </c>
      <c r="C46" s="21" t="s">
        <v>768</v>
      </c>
      <c r="D46" s="21" t="s">
        <v>469</v>
      </c>
      <c r="E46" s="21" t="s">
        <v>469</v>
      </c>
      <c r="F46" s="87">
        <f>F47+F57+F63+F74+F79+F83+F98</f>
        <v>22935622</v>
      </c>
    </row>
    <row r="47" spans="1:6" ht="25.5">
      <c r="A47" s="31" t="s">
        <v>487</v>
      </c>
      <c r="B47" s="24" t="s">
        <v>156</v>
      </c>
      <c r="C47" s="24" t="s">
        <v>768</v>
      </c>
      <c r="D47" s="24" t="s">
        <v>372</v>
      </c>
      <c r="E47" s="24" t="s">
        <v>469</v>
      </c>
      <c r="F47" s="87">
        <f>F48+F52</f>
        <v>1041700</v>
      </c>
    </row>
    <row r="48" spans="1:6" ht="51">
      <c r="A48" s="20" t="s">
        <v>865</v>
      </c>
      <c r="B48" s="24" t="s">
        <v>156</v>
      </c>
      <c r="C48" s="24" t="s">
        <v>768</v>
      </c>
      <c r="D48" s="13" t="s">
        <v>95</v>
      </c>
      <c r="E48" s="25" t="s">
        <v>469</v>
      </c>
      <c r="F48" s="87">
        <f>F49</f>
        <v>124300</v>
      </c>
    </row>
    <row r="49" spans="1:6" ht="51">
      <c r="A49" s="71" t="s">
        <v>637</v>
      </c>
      <c r="B49" s="24" t="s">
        <v>156</v>
      </c>
      <c r="C49" s="24" t="s">
        <v>768</v>
      </c>
      <c r="D49" s="13" t="s">
        <v>215</v>
      </c>
      <c r="E49" s="25"/>
      <c r="F49" s="87">
        <f>F50</f>
        <v>124300</v>
      </c>
    </row>
    <row r="50" spans="1:6" ht="38.25">
      <c r="A50" s="25" t="s">
        <v>866</v>
      </c>
      <c r="B50" s="24" t="s">
        <v>156</v>
      </c>
      <c r="C50" s="24" t="s">
        <v>768</v>
      </c>
      <c r="D50" s="28" t="s">
        <v>638</v>
      </c>
      <c r="E50" s="24" t="s">
        <v>469</v>
      </c>
      <c r="F50" s="87">
        <f>F51</f>
        <v>124300</v>
      </c>
    </row>
    <row r="51" spans="1:6" ht="25.5">
      <c r="A51" s="23" t="s">
        <v>472</v>
      </c>
      <c r="B51" s="24" t="s">
        <v>156</v>
      </c>
      <c r="C51" s="24" t="s">
        <v>768</v>
      </c>
      <c r="D51" s="28" t="s">
        <v>638</v>
      </c>
      <c r="E51" s="24" t="s">
        <v>461</v>
      </c>
      <c r="F51" s="440">
        <v>124300</v>
      </c>
    </row>
    <row r="52" spans="1:6" ht="51">
      <c r="A52" s="20" t="s">
        <v>539</v>
      </c>
      <c r="B52" s="24" t="s">
        <v>156</v>
      </c>
      <c r="C52" s="24" t="s">
        <v>768</v>
      </c>
      <c r="D52" s="24" t="s">
        <v>96</v>
      </c>
      <c r="E52" s="25" t="s">
        <v>469</v>
      </c>
      <c r="F52" s="87">
        <f>F53</f>
        <v>917400</v>
      </c>
    </row>
    <row r="53" spans="1:6" ht="38.25">
      <c r="A53" s="23" t="s">
        <v>288</v>
      </c>
      <c r="B53" s="24" t="s">
        <v>156</v>
      </c>
      <c r="C53" s="24" t="s">
        <v>768</v>
      </c>
      <c r="D53" s="24" t="s">
        <v>295</v>
      </c>
      <c r="E53" s="25"/>
      <c r="F53" s="87">
        <f>F54</f>
        <v>917400</v>
      </c>
    </row>
    <row r="54" spans="1:6" ht="38.25">
      <c r="A54" s="25" t="s">
        <v>167</v>
      </c>
      <c r="B54" s="24" t="s">
        <v>156</v>
      </c>
      <c r="C54" s="24" t="s">
        <v>768</v>
      </c>
      <c r="D54" s="28" t="s">
        <v>639</v>
      </c>
      <c r="E54" s="24"/>
      <c r="F54" s="87">
        <f>SUM(F55:F56)</f>
        <v>917400</v>
      </c>
    </row>
    <row r="55" spans="1:6" ht="63.75">
      <c r="A55" s="23" t="s">
        <v>474</v>
      </c>
      <c r="B55" s="24" t="s">
        <v>156</v>
      </c>
      <c r="C55" s="24" t="s">
        <v>768</v>
      </c>
      <c r="D55" s="28" t="s">
        <v>639</v>
      </c>
      <c r="E55" s="24">
        <v>100</v>
      </c>
      <c r="F55" s="440">
        <v>882000</v>
      </c>
    </row>
    <row r="56" spans="1:6" ht="25.5">
      <c r="A56" s="23" t="s">
        <v>403</v>
      </c>
      <c r="B56" s="24" t="s">
        <v>156</v>
      </c>
      <c r="C56" s="24" t="s">
        <v>768</v>
      </c>
      <c r="D56" s="28" t="s">
        <v>639</v>
      </c>
      <c r="E56" s="24" t="s">
        <v>456</v>
      </c>
      <c r="F56" s="440">
        <v>35400</v>
      </c>
    </row>
    <row r="57" spans="1:6" ht="51">
      <c r="A57" s="84" t="s">
        <v>665</v>
      </c>
      <c r="B57" s="24" t="s">
        <v>156</v>
      </c>
      <c r="C57" s="24" t="s">
        <v>768</v>
      </c>
      <c r="D57" s="28" t="s">
        <v>97</v>
      </c>
      <c r="E57" s="24" t="s">
        <v>469</v>
      </c>
      <c r="F57" s="87">
        <f>F58</f>
        <v>2670401</v>
      </c>
    </row>
    <row r="58" spans="1:6" ht="25.5">
      <c r="A58" s="82" t="s">
        <v>666</v>
      </c>
      <c r="B58" s="24" t="s">
        <v>156</v>
      </c>
      <c r="C58" s="24" t="s">
        <v>768</v>
      </c>
      <c r="D58" s="28" t="s">
        <v>98</v>
      </c>
      <c r="E58" s="35" t="s">
        <v>469</v>
      </c>
      <c r="F58" s="87">
        <f>F59</f>
        <v>2670401</v>
      </c>
    </row>
    <row r="59" spans="1:6" ht="38.25">
      <c r="A59" s="66" t="s">
        <v>128</v>
      </c>
      <c r="B59" s="24" t="s">
        <v>156</v>
      </c>
      <c r="C59" s="24" t="s">
        <v>768</v>
      </c>
      <c r="D59" s="28" t="s">
        <v>99</v>
      </c>
      <c r="E59" s="35"/>
      <c r="F59" s="87">
        <f>F60</f>
        <v>2670401</v>
      </c>
    </row>
    <row r="60" spans="1:6" ht="12.75">
      <c r="A60" s="25" t="s">
        <v>168</v>
      </c>
      <c r="B60" s="24" t="s">
        <v>156</v>
      </c>
      <c r="C60" s="24" t="s">
        <v>768</v>
      </c>
      <c r="D60" s="28" t="s">
        <v>100</v>
      </c>
      <c r="E60" s="35" t="s">
        <v>469</v>
      </c>
      <c r="F60" s="87">
        <f>SUM(F61:F62)</f>
        <v>2670401</v>
      </c>
    </row>
    <row r="61" spans="1:6" ht="25.5">
      <c r="A61" s="23" t="s">
        <v>403</v>
      </c>
      <c r="B61" s="24" t="s">
        <v>156</v>
      </c>
      <c r="C61" s="24" t="s">
        <v>768</v>
      </c>
      <c r="D61" s="28" t="s">
        <v>100</v>
      </c>
      <c r="E61" s="24" t="s">
        <v>456</v>
      </c>
      <c r="F61" s="440">
        <f>2500000+132000</f>
        <v>2632000</v>
      </c>
    </row>
    <row r="62" spans="1:6" ht="12.75">
      <c r="A62" s="23" t="s">
        <v>459</v>
      </c>
      <c r="B62" s="24" t="s">
        <v>156</v>
      </c>
      <c r="C62" s="24" t="s">
        <v>768</v>
      </c>
      <c r="D62" s="28" t="s">
        <v>100</v>
      </c>
      <c r="E62" s="24">
        <v>800</v>
      </c>
      <c r="F62" s="440">
        <v>38401</v>
      </c>
    </row>
    <row r="63" spans="1:6" ht="51">
      <c r="A63" s="31" t="s">
        <v>699</v>
      </c>
      <c r="B63" s="24" t="s">
        <v>156</v>
      </c>
      <c r="C63" s="24" t="s">
        <v>768</v>
      </c>
      <c r="D63" s="24" t="s">
        <v>101</v>
      </c>
      <c r="E63" s="24"/>
      <c r="F63" s="87">
        <f>F64</f>
        <v>395800</v>
      </c>
    </row>
    <row r="64" spans="1:6" ht="63.75">
      <c r="A64" s="20" t="s">
        <v>700</v>
      </c>
      <c r="B64" s="24" t="s">
        <v>156</v>
      </c>
      <c r="C64" s="24" t="s">
        <v>768</v>
      </c>
      <c r="D64" s="24" t="s">
        <v>102</v>
      </c>
      <c r="E64" s="24"/>
      <c r="F64" s="87">
        <f>F65+F68</f>
        <v>395800</v>
      </c>
    </row>
    <row r="65" spans="1:6" ht="25.5">
      <c r="A65" s="304" t="s">
        <v>169</v>
      </c>
      <c r="B65" s="301" t="s">
        <v>156</v>
      </c>
      <c r="C65" s="301" t="s">
        <v>768</v>
      </c>
      <c r="D65" s="301" t="s">
        <v>696</v>
      </c>
      <c r="E65" s="301"/>
      <c r="F65" s="306">
        <v>80000</v>
      </c>
    </row>
    <row r="66" spans="1:6" ht="24">
      <c r="A66" s="77" t="s">
        <v>444</v>
      </c>
      <c r="B66" s="301" t="s">
        <v>156</v>
      </c>
      <c r="C66" s="301" t="s">
        <v>768</v>
      </c>
      <c r="D66" s="301" t="s">
        <v>170</v>
      </c>
      <c r="E66" s="301"/>
      <c r="F66" s="306">
        <v>80000</v>
      </c>
    </row>
    <row r="67" spans="1:6" ht="25.5">
      <c r="A67" s="304" t="s">
        <v>403</v>
      </c>
      <c r="B67" s="301" t="s">
        <v>156</v>
      </c>
      <c r="C67" s="301" t="s">
        <v>768</v>
      </c>
      <c r="D67" s="301" t="s">
        <v>170</v>
      </c>
      <c r="E67" s="301">
        <v>200</v>
      </c>
      <c r="F67" s="443">
        <v>80000</v>
      </c>
    </row>
    <row r="68" spans="1:6" ht="38.25">
      <c r="A68" s="23" t="s">
        <v>171</v>
      </c>
      <c r="B68" s="24" t="s">
        <v>156</v>
      </c>
      <c r="C68" s="24" t="s">
        <v>768</v>
      </c>
      <c r="D68" s="24" t="s">
        <v>448</v>
      </c>
      <c r="E68" s="24"/>
      <c r="F68" s="87">
        <f>F69+F72</f>
        <v>315800</v>
      </c>
    </row>
    <row r="69" spans="1:6" ht="51">
      <c r="A69" s="23" t="s">
        <v>695</v>
      </c>
      <c r="B69" s="24" t="s">
        <v>156</v>
      </c>
      <c r="C69" s="24" t="s">
        <v>768</v>
      </c>
      <c r="D69" s="24" t="s">
        <v>172</v>
      </c>
      <c r="E69" s="24"/>
      <c r="F69" s="87">
        <f>SUM(F70:F71)</f>
        <v>305800</v>
      </c>
    </row>
    <row r="70" spans="1:6" ht="63.75">
      <c r="A70" s="23" t="s">
        <v>474</v>
      </c>
      <c r="B70" s="24" t="s">
        <v>156</v>
      </c>
      <c r="C70" s="24" t="s">
        <v>768</v>
      </c>
      <c r="D70" s="24" t="s">
        <v>172</v>
      </c>
      <c r="E70" s="24">
        <v>100</v>
      </c>
      <c r="F70" s="440">
        <v>300075</v>
      </c>
    </row>
    <row r="71" spans="1:6" ht="25.5">
      <c r="A71" s="23" t="s">
        <v>403</v>
      </c>
      <c r="B71" s="24" t="s">
        <v>156</v>
      </c>
      <c r="C71" s="24" t="s">
        <v>768</v>
      </c>
      <c r="D71" s="24" t="s">
        <v>172</v>
      </c>
      <c r="E71" s="24">
        <v>200</v>
      </c>
      <c r="F71" s="440">
        <v>5725</v>
      </c>
    </row>
    <row r="72" spans="1:6" ht="24">
      <c r="A72" s="77" t="s">
        <v>444</v>
      </c>
      <c r="B72" s="24" t="s">
        <v>156</v>
      </c>
      <c r="C72" s="24" t="s">
        <v>768</v>
      </c>
      <c r="D72" s="24" t="s">
        <v>445</v>
      </c>
      <c r="E72" s="24"/>
      <c r="F72" s="87">
        <f>F73</f>
        <v>10000</v>
      </c>
    </row>
    <row r="73" spans="1:6" ht="25.5">
      <c r="A73" s="23" t="s">
        <v>403</v>
      </c>
      <c r="B73" s="24" t="s">
        <v>156</v>
      </c>
      <c r="C73" s="24" t="s">
        <v>768</v>
      </c>
      <c r="D73" s="24" t="s">
        <v>445</v>
      </c>
      <c r="E73" s="24">
        <v>200</v>
      </c>
      <c r="F73" s="440">
        <v>10000</v>
      </c>
    </row>
    <row r="74" spans="1:6" ht="51">
      <c r="A74" s="31" t="s">
        <v>192</v>
      </c>
      <c r="B74" s="24" t="s">
        <v>156</v>
      </c>
      <c r="C74" s="24" t="s">
        <v>768</v>
      </c>
      <c r="D74" s="24" t="s">
        <v>194</v>
      </c>
      <c r="E74" s="24"/>
      <c r="F74" s="87">
        <f>F75</f>
        <v>30000</v>
      </c>
    </row>
    <row r="75" spans="1:6" ht="63.75">
      <c r="A75" s="20" t="s">
        <v>193</v>
      </c>
      <c r="B75" s="24" t="s">
        <v>156</v>
      </c>
      <c r="C75" s="24" t="s">
        <v>768</v>
      </c>
      <c r="D75" s="24" t="s">
        <v>195</v>
      </c>
      <c r="E75" s="24"/>
      <c r="F75" s="87">
        <f>F76</f>
        <v>30000</v>
      </c>
    </row>
    <row r="76" spans="1:6" ht="38.25">
      <c r="A76" s="23" t="s">
        <v>196</v>
      </c>
      <c r="B76" s="24" t="s">
        <v>156</v>
      </c>
      <c r="C76" s="24" t="s">
        <v>768</v>
      </c>
      <c r="D76" s="24" t="s">
        <v>197</v>
      </c>
      <c r="E76" s="24"/>
      <c r="F76" s="87">
        <f>F77</f>
        <v>30000</v>
      </c>
    </row>
    <row r="77" spans="1:6" ht="38.25">
      <c r="A77" s="23" t="s">
        <v>199</v>
      </c>
      <c r="B77" s="24" t="s">
        <v>156</v>
      </c>
      <c r="C77" s="24" t="s">
        <v>768</v>
      </c>
      <c r="D77" s="24" t="s">
        <v>198</v>
      </c>
      <c r="E77" s="24"/>
      <c r="F77" s="87">
        <f>F78</f>
        <v>30000</v>
      </c>
    </row>
    <row r="78" spans="1:6" ht="25.5">
      <c r="A78" s="23" t="s">
        <v>403</v>
      </c>
      <c r="B78" s="24" t="s">
        <v>156</v>
      </c>
      <c r="C78" s="24" t="s">
        <v>768</v>
      </c>
      <c r="D78" s="24" t="s">
        <v>198</v>
      </c>
      <c r="E78" s="24">
        <v>200</v>
      </c>
      <c r="F78" s="440">
        <v>30000</v>
      </c>
    </row>
    <row r="79" spans="1:6" ht="25.5">
      <c r="A79" s="23" t="s">
        <v>146</v>
      </c>
      <c r="B79" s="24" t="s">
        <v>156</v>
      </c>
      <c r="C79" s="24" t="s">
        <v>768</v>
      </c>
      <c r="D79" s="28" t="s">
        <v>145</v>
      </c>
      <c r="E79" s="24"/>
      <c r="F79" s="87">
        <f>F80</f>
        <v>59936</v>
      </c>
    </row>
    <row r="80" spans="1:6" ht="12.75">
      <c r="A80" s="20" t="s">
        <v>144</v>
      </c>
      <c r="B80" s="24" t="s">
        <v>156</v>
      </c>
      <c r="C80" s="24" t="s">
        <v>768</v>
      </c>
      <c r="D80" s="28" t="s">
        <v>143</v>
      </c>
      <c r="E80" s="24"/>
      <c r="F80" s="87">
        <f>F81</f>
        <v>59936</v>
      </c>
    </row>
    <row r="81" spans="1:6" ht="25.5">
      <c r="A81" s="25" t="s">
        <v>127</v>
      </c>
      <c r="B81" s="24" t="s">
        <v>156</v>
      </c>
      <c r="C81" s="24" t="s">
        <v>768</v>
      </c>
      <c r="D81" s="28" t="s">
        <v>412</v>
      </c>
      <c r="E81" s="24"/>
      <c r="F81" s="87">
        <f>F82</f>
        <v>59936</v>
      </c>
    </row>
    <row r="82" spans="1:6" ht="12.75">
      <c r="A82" s="23" t="s">
        <v>459</v>
      </c>
      <c r="B82" s="24" t="s">
        <v>156</v>
      </c>
      <c r="C82" s="24" t="s">
        <v>768</v>
      </c>
      <c r="D82" s="28" t="s">
        <v>412</v>
      </c>
      <c r="E82" s="24">
        <v>800</v>
      </c>
      <c r="F82" s="440">
        <v>59936</v>
      </c>
    </row>
    <row r="83" spans="1:6" ht="25.5">
      <c r="A83" s="31" t="s">
        <v>867</v>
      </c>
      <c r="B83" s="24" t="s">
        <v>156</v>
      </c>
      <c r="C83" s="24" t="s">
        <v>768</v>
      </c>
      <c r="D83" s="28" t="s">
        <v>103</v>
      </c>
      <c r="E83" s="35" t="s">
        <v>469</v>
      </c>
      <c r="F83" s="87">
        <f>F84</f>
        <v>18737785</v>
      </c>
    </row>
    <row r="84" spans="1:6" ht="25.5">
      <c r="A84" s="20" t="s">
        <v>879</v>
      </c>
      <c r="B84" s="24" t="s">
        <v>156</v>
      </c>
      <c r="C84" s="24" t="s">
        <v>768</v>
      </c>
      <c r="D84" s="13" t="s">
        <v>105</v>
      </c>
      <c r="E84" s="36" t="s">
        <v>469</v>
      </c>
      <c r="F84" s="87">
        <f>F85+F89+F91+F93+F96</f>
        <v>18737785</v>
      </c>
    </row>
    <row r="85" spans="1:6" ht="25.5">
      <c r="A85" s="25" t="s">
        <v>189</v>
      </c>
      <c r="B85" s="24" t="s">
        <v>156</v>
      </c>
      <c r="C85" s="24" t="s">
        <v>768</v>
      </c>
      <c r="D85" s="28" t="s">
        <v>107</v>
      </c>
      <c r="E85" s="35" t="s">
        <v>469</v>
      </c>
      <c r="F85" s="87">
        <f>SUM(F86:F88)</f>
        <v>18234885</v>
      </c>
    </row>
    <row r="86" spans="1:7" ht="63.75">
      <c r="A86" s="23" t="s">
        <v>474</v>
      </c>
      <c r="B86" s="24" t="s">
        <v>156</v>
      </c>
      <c r="C86" s="24" t="s">
        <v>768</v>
      </c>
      <c r="D86" s="28" t="s">
        <v>107</v>
      </c>
      <c r="E86" s="24" t="s">
        <v>292</v>
      </c>
      <c r="F86" s="440">
        <f>17617492+30000</f>
        <v>17647492</v>
      </c>
      <c r="G86" s="444"/>
    </row>
    <row r="87" spans="1:6" ht="25.5">
      <c r="A87" s="23" t="s">
        <v>403</v>
      </c>
      <c r="B87" s="24" t="s">
        <v>156</v>
      </c>
      <c r="C87" s="24" t="s">
        <v>768</v>
      </c>
      <c r="D87" s="28" t="s">
        <v>107</v>
      </c>
      <c r="E87" s="24" t="s">
        <v>456</v>
      </c>
      <c r="F87" s="440">
        <f>561900-12000</f>
        <v>549900</v>
      </c>
    </row>
    <row r="88" spans="1:6" ht="12.75">
      <c r="A88" s="23" t="s">
        <v>459</v>
      </c>
      <c r="B88" s="24" t="s">
        <v>156</v>
      </c>
      <c r="C88" s="24" t="s">
        <v>768</v>
      </c>
      <c r="D88" s="28" t="s">
        <v>107</v>
      </c>
      <c r="E88" s="24" t="s">
        <v>460</v>
      </c>
      <c r="F88" s="440">
        <f>11493+26000</f>
        <v>37493</v>
      </c>
    </row>
    <row r="89" spans="1:6" ht="25.5" hidden="1">
      <c r="A89" s="25" t="s">
        <v>127</v>
      </c>
      <c r="B89" s="24" t="s">
        <v>156</v>
      </c>
      <c r="C89" s="24" t="s">
        <v>768</v>
      </c>
      <c r="D89" s="28" t="s">
        <v>550</v>
      </c>
      <c r="E89" s="24"/>
      <c r="F89" s="89">
        <f>F90</f>
        <v>0</v>
      </c>
    </row>
    <row r="90" spans="1:6" ht="12.75" hidden="1">
      <c r="A90" s="23" t="s">
        <v>459</v>
      </c>
      <c r="B90" s="24" t="s">
        <v>156</v>
      </c>
      <c r="C90" s="24" t="s">
        <v>768</v>
      </c>
      <c r="D90" s="28" t="s">
        <v>550</v>
      </c>
      <c r="E90" s="24">
        <v>800</v>
      </c>
      <c r="F90" s="89"/>
    </row>
    <row r="91" spans="1:6" ht="25.5">
      <c r="A91" s="25" t="s">
        <v>651</v>
      </c>
      <c r="B91" s="24" t="s">
        <v>156</v>
      </c>
      <c r="C91" s="24" t="s">
        <v>768</v>
      </c>
      <c r="D91" s="28" t="s">
        <v>108</v>
      </c>
      <c r="E91" s="35" t="s">
        <v>469</v>
      </c>
      <c r="F91" s="87">
        <f>F92</f>
        <v>350000</v>
      </c>
    </row>
    <row r="92" spans="1:6" ht="25.5">
      <c r="A92" s="23" t="s">
        <v>403</v>
      </c>
      <c r="B92" s="24" t="s">
        <v>156</v>
      </c>
      <c r="C92" s="24" t="s">
        <v>768</v>
      </c>
      <c r="D92" s="28" t="s">
        <v>108</v>
      </c>
      <c r="E92" s="28">
        <v>200</v>
      </c>
      <c r="F92" s="440">
        <v>350000</v>
      </c>
    </row>
    <row r="93" spans="1:6" ht="51">
      <c r="A93" s="83" t="s">
        <v>504</v>
      </c>
      <c r="B93" s="24" t="s">
        <v>156</v>
      </c>
      <c r="C93" s="24" t="s">
        <v>768</v>
      </c>
      <c r="D93" s="28" t="s">
        <v>137</v>
      </c>
      <c r="E93" s="28"/>
      <c r="F93" s="87">
        <f>SUM(F94:F95)</f>
        <v>152900</v>
      </c>
    </row>
    <row r="94" spans="1:6" ht="63.75">
      <c r="A94" s="23" t="s">
        <v>474</v>
      </c>
      <c r="B94" s="24" t="s">
        <v>156</v>
      </c>
      <c r="C94" s="24" t="s">
        <v>768</v>
      </c>
      <c r="D94" s="28" t="s">
        <v>137</v>
      </c>
      <c r="E94" s="28">
        <v>100</v>
      </c>
      <c r="F94" s="440">
        <v>131800</v>
      </c>
    </row>
    <row r="95" spans="1:6" ht="25.5">
      <c r="A95" s="26" t="s">
        <v>403</v>
      </c>
      <c r="B95" s="27" t="s">
        <v>156</v>
      </c>
      <c r="C95" s="27" t="s">
        <v>768</v>
      </c>
      <c r="D95" s="30" t="s">
        <v>137</v>
      </c>
      <c r="E95" s="30">
        <v>200</v>
      </c>
      <c r="F95" s="442">
        <v>21100</v>
      </c>
    </row>
    <row r="96" spans="1:6" ht="38.25" hidden="1">
      <c r="A96" s="50" t="s">
        <v>754</v>
      </c>
      <c r="B96" s="24" t="s">
        <v>156</v>
      </c>
      <c r="C96" s="24" t="s">
        <v>768</v>
      </c>
      <c r="D96" s="28" t="s">
        <v>755</v>
      </c>
      <c r="E96" s="205"/>
      <c r="F96" s="290"/>
    </row>
    <row r="97" spans="1:6" ht="12.75" hidden="1">
      <c r="A97" s="23" t="s">
        <v>459</v>
      </c>
      <c r="B97" s="24" t="s">
        <v>156</v>
      </c>
      <c r="C97" s="24" t="s">
        <v>768</v>
      </c>
      <c r="D97" s="28" t="s">
        <v>755</v>
      </c>
      <c r="E97" s="205">
        <v>800</v>
      </c>
      <c r="F97" s="290"/>
    </row>
    <row r="98" spans="1:6" ht="12.75" hidden="1">
      <c r="A98" s="321" t="s">
        <v>541</v>
      </c>
      <c r="B98" s="301" t="s">
        <v>156</v>
      </c>
      <c r="C98" s="301">
        <v>13</v>
      </c>
      <c r="D98" s="301" t="s">
        <v>944</v>
      </c>
      <c r="E98" s="276"/>
      <c r="F98" s="322"/>
    </row>
    <row r="99" spans="1:6" ht="12.75" hidden="1">
      <c r="A99" s="304" t="s">
        <v>161</v>
      </c>
      <c r="B99" s="301" t="s">
        <v>156</v>
      </c>
      <c r="C99" s="301">
        <v>13</v>
      </c>
      <c r="D99" s="301" t="s">
        <v>945</v>
      </c>
      <c r="E99" s="303" t="s">
        <v>469</v>
      </c>
      <c r="F99" s="322"/>
    </row>
    <row r="100" spans="1:6" ht="12.75" hidden="1">
      <c r="A100" s="304" t="s">
        <v>752</v>
      </c>
      <c r="B100" s="301" t="s">
        <v>156</v>
      </c>
      <c r="C100" s="301">
        <v>13</v>
      </c>
      <c r="D100" s="301" t="s">
        <v>753</v>
      </c>
      <c r="E100" s="323" t="s">
        <v>469</v>
      </c>
      <c r="F100" s="322"/>
    </row>
    <row r="101" spans="1:6" ht="12.75" hidden="1">
      <c r="A101" s="324" t="s">
        <v>463</v>
      </c>
      <c r="B101" s="325" t="s">
        <v>156</v>
      </c>
      <c r="C101" s="325">
        <v>13</v>
      </c>
      <c r="D101" s="325" t="s">
        <v>753</v>
      </c>
      <c r="E101" s="325">
        <v>300</v>
      </c>
      <c r="F101" s="322"/>
    </row>
    <row r="102" spans="1:6" ht="12.75">
      <c r="A102" s="33" t="s">
        <v>148</v>
      </c>
      <c r="B102" s="34" t="s">
        <v>158</v>
      </c>
      <c r="C102" s="60" t="s">
        <v>649</v>
      </c>
      <c r="D102" s="34" t="s">
        <v>469</v>
      </c>
      <c r="E102" s="34" t="s">
        <v>469</v>
      </c>
      <c r="F102" s="128">
        <f>F103</f>
        <v>7200</v>
      </c>
    </row>
    <row r="103" spans="1:6" ht="12.75">
      <c r="A103" s="22" t="s">
        <v>147</v>
      </c>
      <c r="B103" s="21" t="s">
        <v>158</v>
      </c>
      <c r="C103" s="21" t="s">
        <v>159</v>
      </c>
      <c r="D103" s="45" t="s">
        <v>469</v>
      </c>
      <c r="E103" s="45" t="s">
        <v>469</v>
      </c>
      <c r="F103" s="87">
        <f>F104</f>
        <v>7200</v>
      </c>
    </row>
    <row r="104" spans="1:6" ht="25.5">
      <c r="A104" s="23" t="s">
        <v>146</v>
      </c>
      <c r="B104" s="24" t="s">
        <v>158</v>
      </c>
      <c r="C104" s="24" t="s">
        <v>159</v>
      </c>
      <c r="D104" s="28" t="s">
        <v>145</v>
      </c>
      <c r="E104" s="35" t="s">
        <v>469</v>
      </c>
      <c r="F104" s="87">
        <f>F105</f>
        <v>7200</v>
      </c>
    </row>
    <row r="105" spans="1:6" ht="12.75">
      <c r="A105" s="23" t="s">
        <v>144</v>
      </c>
      <c r="B105" s="24" t="s">
        <v>158</v>
      </c>
      <c r="C105" s="24" t="s">
        <v>159</v>
      </c>
      <c r="D105" s="28" t="s">
        <v>143</v>
      </c>
      <c r="E105" s="35"/>
      <c r="F105" s="87">
        <f>F106</f>
        <v>7200</v>
      </c>
    </row>
    <row r="106" spans="1:6" ht="25.5">
      <c r="A106" s="69" t="s">
        <v>142</v>
      </c>
      <c r="B106" s="24" t="s">
        <v>158</v>
      </c>
      <c r="C106" s="24" t="s">
        <v>159</v>
      </c>
      <c r="D106" s="28" t="s">
        <v>141</v>
      </c>
      <c r="E106" s="36" t="s">
        <v>469</v>
      </c>
      <c r="F106" s="87">
        <f>F107</f>
        <v>7200</v>
      </c>
    </row>
    <row r="107" spans="1:6" ht="25.5">
      <c r="A107" s="26" t="s">
        <v>473</v>
      </c>
      <c r="B107" s="27" t="s">
        <v>158</v>
      </c>
      <c r="C107" s="27" t="s">
        <v>159</v>
      </c>
      <c r="D107" s="30" t="s">
        <v>141</v>
      </c>
      <c r="E107" s="27">
        <v>200</v>
      </c>
      <c r="F107" s="442">
        <v>7200</v>
      </c>
    </row>
    <row r="108" spans="1:6" ht="25.5">
      <c r="A108" s="33" t="s">
        <v>661</v>
      </c>
      <c r="B108" s="34" t="s">
        <v>769</v>
      </c>
      <c r="C108" s="60" t="s">
        <v>649</v>
      </c>
      <c r="D108" s="34" t="s">
        <v>469</v>
      </c>
      <c r="E108" s="34" t="s">
        <v>469</v>
      </c>
      <c r="F108" s="128">
        <f>F109</f>
        <v>2115824</v>
      </c>
    </row>
    <row r="109" spans="1:6" ht="38.25">
      <c r="A109" s="22" t="s">
        <v>671</v>
      </c>
      <c r="B109" s="21" t="s">
        <v>769</v>
      </c>
      <c r="C109" s="21">
        <v>10</v>
      </c>
      <c r="D109" s="21" t="s">
        <v>469</v>
      </c>
      <c r="E109" s="21" t="s">
        <v>469</v>
      </c>
      <c r="F109" s="87">
        <f>F110+F117</f>
        <v>2115824</v>
      </c>
    </row>
    <row r="110" spans="1:6" ht="51">
      <c r="A110" s="31" t="s">
        <v>672</v>
      </c>
      <c r="B110" s="24" t="s">
        <v>769</v>
      </c>
      <c r="C110" s="24">
        <v>10</v>
      </c>
      <c r="D110" s="28" t="s">
        <v>109</v>
      </c>
      <c r="E110" s="24" t="s">
        <v>469</v>
      </c>
      <c r="F110" s="87">
        <f>F111</f>
        <v>2115824</v>
      </c>
    </row>
    <row r="111" spans="1:6" ht="89.25">
      <c r="A111" s="78" t="s">
        <v>697</v>
      </c>
      <c r="B111" s="24" t="s">
        <v>769</v>
      </c>
      <c r="C111" s="24">
        <v>10</v>
      </c>
      <c r="D111" s="28" t="s">
        <v>110</v>
      </c>
      <c r="E111" s="24"/>
      <c r="F111" s="87">
        <f>F112</f>
        <v>2115824</v>
      </c>
    </row>
    <row r="112" spans="1:6" ht="63.75">
      <c r="A112" s="63" t="s">
        <v>634</v>
      </c>
      <c r="B112" s="24" t="s">
        <v>769</v>
      </c>
      <c r="C112" s="24">
        <v>10</v>
      </c>
      <c r="D112" s="28" t="s">
        <v>115</v>
      </c>
      <c r="E112" s="24"/>
      <c r="F112" s="87">
        <f>F113</f>
        <v>2115824</v>
      </c>
    </row>
    <row r="113" spans="1:6" ht="25.5">
      <c r="A113" s="25" t="s">
        <v>189</v>
      </c>
      <c r="B113" s="24" t="s">
        <v>769</v>
      </c>
      <c r="C113" s="24">
        <v>10</v>
      </c>
      <c r="D113" s="28" t="s">
        <v>116</v>
      </c>
      <c r="E113" s="24" t="s">
        <v>469</v>
      </c>
      <c r="F113" s="87">
        <f>SUM(F114:F116)</f>
        <v>2115824</v>
      </c>
    </row>
    <row r="114" spans="1:6" ht="63.75">
      <c r="A114" s="23" t="s">
        <v>474</v>
      </c>
      <c r="B114" s="24" t="s">
        <v>769</v>
      </c>
      <c r="C114" s="24">
        <v>10</v>
      </c>
      <c r="D114" s="28" t="s">
        <v>116</v>
      </c>
      <c r="E114" s="24" t="s">
        <v>292</v>
      </c>
      <c r="F114" s="440">
        <f>1882383+183</f>
        <v>1882566</v>
      </c>
    </row>
    <row r="115" spans="1:6" ht="25.5">
      <c r="A115" s="23" t="s">
        <v>403</v>
      </c>
      <c r="B115" s="24" t="s">
        <v>769</v>
      </c>
      <c r="C115" s="24">
        <v>10</v>
      </c>
      <c r="D115" s="28" t="s">
        <v>116</v>
      </c>
      <c r="E115" s="24" t="s">
        <v>456</v>
      </c>
      <c r="F115" s="440">
        <f>134058+98000</f>
        <v>232058</v>
      </c>
    </row>
    <row r="116" spans="1:6" ht="12.75">
      <c r="A116" s="26" t="s">
        <v>459</v>
      </c>
      <c r="B116" s="27" t="s">
        <v>769</v>
      </c>
      <c r="C116" s="27">
        <v>10</v>
      </c>
      <c r="D116" s="30" t="s">
        <v>116</v>
      </c>
      <c r="E116" s="27" t="s">
        <v>460</v>
      </c>
      <c r="F116" s="445">
        <v>1200</v>
      </c>
    </row>
    <row r="117" spans="1:6" ht="72" customHeight="1" hidden="1">
      <c r="A117" s="78" t="s">
        <v>756</v>
      </c>
      <c r="B117" s="301" t="s">
        <v>769</v>
      </c>
      <c r="C117" s="301">
        <v>10</v>
      </c>
      <c r="D117" s="276" t="s">
        <v>757</v>
      </c>
      <c r="E117" s="327"/>
      <c r="F117" s="328"/>
    </row>
    <row r="118" spans="1:6" ht="60.75" customHeight="1" hidden="1">
      <c r="A118" s="63" t="s">
        <v>758</v>
      </c>
      <c r="B118" s="301" t="s">
        <v>769</v>
      </c>
      <c r="C118" s="301">
        <v>10</v>
      </c>
      <c r="D118" s="276" t="s">
        <v>759</v>
      </c>
      <c r="E118" s="327"/>
      <c r="F118" s="328"/>
    </row>
    <row r="119" spans="1:6" ht="38.25" hidden="1">
      <c r="A119" s="326" t="s">
        <v>760</v>
      </c>
      <c r="B119" s="301" t="s">
        <v>769</v>
      </c>
      <c r="C119" s="301">
        <v>10</v>
      </c>
      <c r="D119" s="276" t="s">
        <v>761</v>
      </c>
      <c r="E119" s="327"/>
      <c r="F119" s="328"/>
    </row>
    <row r="120" spans="1:6" ht="25.5" hidden="1">
      <c r="A120" s="304" t="s">
        <v>403</v>
      </c>
      <c r="B120" s="301" t="s">
        <v>769</v>
      </c>
      <c r="C120" s="301">
        <v>10</v>
      </c>
      <c r="D120" s="276" t="s">
        <v>761</v>
      </c>
      <c r="E120" s="329">
        <v>200</v>
      </c>
      <c r="F120" s="328"/>
    </row>
    <row r="121" spans="1:6" ht="12.75">
      <c r="A121" s="33" t="s">
        <v>420</v>
      </c>
      <c r="B121" s="34" t="s">
        <v>159</v>
      </c>
      <c r="C121" s="60" t="s">
        <v>649</v>
      </c>
      <c r="D121" s="34" t="s">
        <v>469</v>
      </c>
      <c r="E121" s="34" t="s">
        <v>469</v>
      </c>
      <c r="F121" s="265">
        <f>F122+F132+F150</f>
        <v>5799072</v>
      </c>
    </row>
    <row r="122" spans="1:6" ht="12.75">
      <c r="A122" s="22" t="s">
        <v>421</v>
      </c>
      <c r="B122" s="21" t="s">
        <v>159</v>
      </c>
      <c r="C122" s="21" t="s">
        <v>156</v>
      </c>
      <c r="D122" s="21" t="s">
        <v>469</v>
      </c>
      <c r="E122" s="21" t="s">
        <v>469</v>
      </c>
      <c r="F122" s="87">
        <f>F123</f>
        <v>386742</v>
      </c>
    </row>
    <row r="123" spans="1:6" ht="25.5">
      <c r="A123" s="31" t="s">
        <v>947</v>
      </c>
      <c r="B123" s="24" t="s">
        <v>159</v>
      </c>
      <c r="C123" s="24" t="s">
        <v>156</v>
      </c>
      <c r="D123" s="28" t="s">
        <v>111</v>
      </c>
      <c r="E123" s="24" t="s">
        <v>469</v>
      </c>
      <c r="F123" s="87">
        <f>F124+F128</f>
        <v>386742</v>
      </c>
    </row>
    <row r="124" spans="1:6" ht="51">
      <c r="A124" s="20" t="s">
        <v>284</v>
      </c>
      <c r="B124" s="24" t="s">
        <v>159</v>
      </c>
      <c r="C124" s="24" t="s">
        <v>156</v>
      </c>
      <c r="D124" s="28" t="s">
        <v>112</v>
      </c>
      <c r="E124" s="24"/>
      <c r="F124" s="87">
        <f>F125</f>
        <v>80942</v>
      </c>
    </row>
    <row r="125" spans="1:6" ht="38.25">
      <c r="A125" s="66" t="s">
        <v>140</v>
      </c>
      <c r="B125" s="24" t="s">
        <v>159</v>
      </c>
      <c r="C125" s="24" t="s">
        <v>156</v>
      </c>
      <c r="D125" s="28" t="s">
        <v>113</v>
      </c>
      <c r="E125" s="24"/>
      <c r="F125" s="87">
        <f>F126</f>
        <v>80942</v>
      </c>
    </row>
    <row r="126" spans="1:6" ht="25.5">
      <c r="A126" s="23" t="s">
        <v>946</v>
      </c>
      <c r="B126" s="24" t="s">
        <v>159</v>
      </c>
      <c r="C126" s="24" t="s">
        <v>156</v>
      </c>
      <c r="D126" s="28" t="s">
        <v>114</v>
      </c>
      <c r="E126" s="24"/>
      <c r="F126" s="87">
        <f>F127</f>
        <v>80942</v>
      </c>
    </row>
    <row r="127" spans="1:6" ht="25.5">
      <c r="A127" s="23" t="s">
        <v>472</v>
      </c>
      <c r="B127" s="24" t="s">
        <v>159</v>
      </c>
      <c r="C127" s="24" t="s">
        <v>156</v>
      </c>
      <c r="D127" s="28" t="s">
        <v>114</v>
      </c>
      <c r="E127" s="24">
        <v>600</v>
      </c>
      <c r="F127" s="440">
        <v>80942</v>
      </c>
    </row>
    <row r="128" spans="1:6" ht="38.25">
      <c r="A128" s="20" t="s">
        <v>285</v>
      </c>
      <c r="B128" s="24" t="s">
        <v>159</v>
      </c>
      <c r="C128" s="24" t="s">
        <v>156</v>
      </c>
      <c r="D128" s="28" t="s">
        <v>117</v>
      </c>
      <c r="E128" s="24"/>
      <c r="F128" s="87">
        <f>F129</f>
        <v>305800</v>
      </c>
    </row>
    <row r="129" spans="1:6" ht="38.25">
      <c r="A129" s="63" t="s">
        <v>640</v>
      </c>
      <c r="B129" s="24" t="s">
        <v>159</v>
      </c>
      <c r="C129" s="24" t="s">
        <v>156</v>
      </c>
      <c r="D129" s="28" t="s">
        <v>118</v>
      </c>
      <c r="E129" s="24"/>
      <c r="F129" s="87">
        <f>F130</f>
        <v>305800</v>
      </c>
    </row>
    <row r="130" spans="1:6" ht="25.5">
      <c r="A130" s="25" t="s">
        <v>659</v>
      </c>
      <c r="B130" s="24" t="s">
        <v>159</v>
      </c>
      <c r="C130" s="24" t="s">
        <v>156</v>
      </c>
      <c r="D130" s="28" t="s">
        <v>119</v>
      </c>
      <c r="E130" s="35" t="s">
        <v>469</v>
      </c>
      <c r="F130" s="87">
        <f>SUM(F131:F131)</f>
        <v>305800</v>
      </c>
    </row>
    <row r="131" spans="1:6" ht="63.75">
      <c r="A131" s="23" t="s">
        <v>474</v>
      </c>
      <c r="B131" s="24" t="s">
        <v>159</v>
      </c>
      <c r="C131" s="24" t="s">
        <v>156</v>
      </c>
      <c r="D131" s="28" t="s">
        <v>119</v>
      </c>
      <c r="E131" s="24">
        <v>100</v>
      </c>
      <c r="F131" s="440">
        <v>305800</v>
      </c>
    </row>
    <row r="132" spans="1:6" ht="12.75">
      <c r="A132" s="22" t="s">
        <v>468</v>
      </c>
      <c r="B132" s="21" t="s">
        <v>159</v>
      </c>
      <c r="C132" s="21" t="s">
        <v>770</v>
      </c>
      <c r="D132" s="45" t="s">
        <v>469</v>
      </c>
      <c r="E132" s="45" t="s">
        <v>469</v>
      </c>
      <c r="F132" s="87">
        <f>F133</f>
        <v>5242330</v>
      </c>
    </row>
    <row r="133" spans="1:6" ht="66.75" customHeight="1">
      <c r="A133" s="31" t="s">
        <v>668</v>
      </c>
      <c r="B133" s="24" t="s">
        <v>159</v>
      </c>
      <c r="C133" s="24" t="s">
        <v>770</v>
      </c>
      <c r="D133" s="28" t="s">
        <v>120</v>
      </c>
      <c r="E133" s="35" t="s">
        <v>469</v>
      </c>
      <c r="F133" s="87">
        <f>F134+F146</f>
        <v>5242330</v>
      </c>
    </row>
    <row r="134" spans="1:6" ht="76.5">
      <c r="A134" s="20" t="s">
        <v>139</v>
      </c>
      <c r="B134" s="24" t="s">
        <v>159</v>
      </c>
      <c r="C134" s="24" t="s">
        <v>770</v>
      </c>
      <c r="D134" s="13" t="s">
        <v>408</v>
      </c>
      <c r="E134" s="36" t="s">
        <v>469</v>
      </c>
      <c r="F134" s="87">
        <f>F135+F138+F143</f>
        <v>5242330</v>
      </c>
    </row>
    <row r="135" spans="1:6" ht="25.5">
      <c r="A135" s="66" t="s">
        <v>407</v>
      </c>
      <c r="B135" s="24" t="s">
        <v>159</v>
      </c>
      <c r="C135" s="24" t="s">
        <v>770</v>
      </c>
      <c r="D135" s="28" t="s">
        <v>406</v>
      </c>
      <c r="E135" s="36"/>
      <c r="F135" s="87">
        <f>F136</f>
        <v>2392330</v>
      </c>
    </row>
    <row r="136" spans="1:6" ht="38.25">
      <c r="A136" s="70" t="s">
        <v>122</v>
      </c>
      <c r="B136" s="24" t="s">
        <v>159</v>
      </c>
      <c r="C136" s="24" t="s">
        <v>770</v>
      </c>
      <c r="D136" s="28" t="s">
        <v>405</v>
      </c>
      <c r="E136" s="36"/>
      <c r="F136" s="87">
        <f>F137</f>
        <v>2392330</v>
      </c>
    </row>
    <row r="137" spans="1:6" ht="12.75">
      <c r="A137" s="23" t="s">
        <v>459</v>
      </c>
      <c r="B137" s="24" t="s">
        <v>159</v>
      </c>
      <c r="C137" s="24" t="s">
        <v>770</v>
      </c>
      <c r="D137" s="28" t="s">
        <v>405</v>
      </c>
      <c r="E137" s="25">
        <v>800</v>
      </c>
      <c r="F137" s="89">
        <v>2392330</v>
      </c>
    </row>
    <row r="138" spans="1:6" ht="38.25">
      <c r="A138" s="66" t="s">
        <v>404</v>
      </c>
      <c r="B138" s="24" t="s">
        <v>159</v>
      </c>
      <c r="C138" s="24" t="s">
        <v>770</v>
      </c>
      <c r="D138" s="28" t="s">
        <v>625</v>
      </c>
      <c r="E138" s="36"/>
      <c r="F138" s="87">
        <f>F140+F141</f>
        <v>2400000</v>
      </c>
    </row>
    <row r="139" spans="1:6" ht="38.25">
      <c r="A139" s="317" t="s">
        <v>869</v>
      </c>
      <c r="B139" s="301" t="s">
        <v>159</v>
      </c>
      <c r="C139" s="301" t="s">
        <v>770</v>
      </c>
      <c r="D139" s="276" t="s">
        <v>751</v>
      </c>
      <c r="E139" s="318"/>
      <c r="F139" s="87"/>
    </row>
    <row r="140" spans="1:6" ht="25.5">
      <c r="A140" s="304" t="s">
        <v>403</v>
      </c>
      <c r="B140" s="301" t="s">
        <v>159</v>
      </c>
      <c r="C140" s="301" t="s">
        <v>770</v>
      </c>
      <c r="D140" s="276" t="s">
        <v>751</v>
      </c>
      <c r="E140" s="319">
        <v>200</v>
      </c>
      <c r="F140" s="87"/>
    </row>
    <row r="141" spans="1:6" ht="38.25">
      <c r="A141" s="279" t="s">
        <v>869</v>
      </c>
      <c r="B141" s="24" t="s">
        <v>159</v>
      </c>
      <c r="C141" s="24" t="s">
        <v>770</v>
      </c>
      <c r="D141" s="276" t="s">
        <v>868</v>
      </c>
      <c r="E141" s="24" t="s">
        <v>469</v>
      </c>
      <c r="F141" s="87">
        <f>F142</f>
        <v>2400000</v>
      </c>
    </row>
    <row r="142" spans="1:6" ht="25.5">
      <c r="A142" s="23" t="s">
        <v>403</v>
      </c>
      <c r="B142" s="24" t="s">
        <v>159</v>
      </c>
      <c r="C142" s="24" t="s">
        <v>770</v>
      </c>
      <c r="D142" s="276" t="s">
        <v>868</v>
      </c>
      <c r="E142" s="24">
        <v>200</v>
      </c>
      <c r="F142" s="89">
        <v>2400000</v>
      </c>
    </row>
    <row r="143" spans="1:6" ht="38.25">
      <c r="A143" s="23" t="s">
        <v>953</v>
      </c>
      <c r="B143" s="24" t="s">
        <v>159</v>
      </c>
      <c r="C143" s="24" t="s">
        <v>770</v>
      </c>
      <c r="D143" s="28" t="s">
        <v>954</v>
      </c>
      <c r="E143" s="24"/>
      <c r="F143" s="87">
        <f>F144</f>
        <v>450000</v>
      </c>
    </row>
    <row r="144" spans="1:6" ht="24">
      <c r="A144" s="77" t="s">
        <v>685</v>
      </c>
      <c r="B144" s="24" t="s">
        <v>159</v>
      </c>
      <c r="C144" s="24" t="s">
        <v>770</v>
      </c>
      <c r="D144" s="28" t="s">
        <v>686</v>
      </c>
      <c r="E144" s="24"/>
      <c r="F144" s="87">
        <f>F145</f>
        <v>450000</v>
      </c>
    </row>
    <row r="145" spans="1:6" ht="25.5">
      <c r="A145" s="81" t="s">
        <v>370</v>
      </c>
      <c r="B145" s="24" t="s">
        <v>159</v>
      </c>
      <c r="C145" s="24" t="s">
        <v>770</v>
      </c>
      <c r="D145" s="28" t="s">
        <v>686</v>
      </c>
      <c r="E145" s="24">
        <v>400</v>
      </c>
      <c r="F145" s="89">
        <v>450000</v>
      </c>
    </row>
    <row r="146" spans="1:6" ht="76.5">
      <c r="A146" s="78" t="s">
        <v>635</v>
      </c>
      <c r="B146" s="93" t="s">
        <v>159</v>
      </c>
      <c r="C146" s="93" t="s">
        <v>770</v>
      </c>
      <c r="D146" s="65" t="s">
        <v>121</v>
      </c>
      <c r="E146" s="93"/>
      <c r="F146" s="87">
        <f>F147</f>
        <v>0</v>
      </c>
    </row>
    <row r="147" spans="1:6" ht="63.75">
      <c r="A147" s="66" t="s">
        <v>767</v>
      </c>
      <c r="B147" s="93" t="s">
        <v>159</v>
      </c>
      <c r="C147" s="93" t="s">
        <v>770</v>
      </c>
      <c r="D147" s="74" t="s">
        <v>636</v>
      </c>
      <c r="E147" s="93"/>
      <c r="F147" s="87">
        <f>F148</f>
        <v>0</v>
      </c>
    </row>
    <row r="148" spans="1:6" ht="38.25">
      <c r="A148" s="70" t="s">
        <v>870</v>
      </c>
      <c r="B148" s="93" t="s">
        <v>159</v>
      </c>
      <c r="C148" s="93" t="s">
        <v>770</v>
      </c>
      <c r="D148" s="74" t="s">
        <v>561</v>
      </c>
      <c r="E148" s="93"/>
      <c r="F148" s="87">
        <f>F149</f>
        <v>0</v>
      </c>
    </row>
    <row r="149" spans="1:6" ht="12.75">
      <c r="A149" s="81" t="s">
        <v>459</v>
      </c>
      <c r="B149" s="93" t="s">
        <v>159</v>
      </c>
      <c r="C149" s="93" t="s">
        <v>770</v>
      </c>
      <c r="D149" s="74" t="s">
        <v>561</v>
      </c>
      <c r="E149" s="93">
        <v>800</v>
      </c>
      <c r="F149" s="89"/>
    </row>
    <row r="150" spans="1:6" ht="12.75">
      <c r="A150" s="78" t="s">
        <v>229</v>
      </c>
      <c r="B150" s="134" t="s">
        <v>159</v>
      </c>
      <c r="C150" s="134">
        <v>12</v>
      </c>
      <c r="D150" s="65"/>
      <c r="E150" s="134"/>
      <c r="F150" s="87">
        <f>F151+F155</f>
        <v>170000</v>
      </c>
    </row>
    <row r="151" spans="1:6" ht="38.25">
      <c r="A151" s="31" t="s">
        <v>875</v>
      </c>
      <c r="B151" s="93" t="s">
        <v>159</v>
      </c>
      <c r="C151" s="93">
        <v>12</v>
      </c>
      <c r="D151" s="28" t="s">
        <v>871</v>
      </c>
      <c r="E151" s="93"/>
      <c r="F151" s="87">
        <f>F152</f>
        <v>20000</v>
      </c>
    </row>
    <row r="152" spans="1:6" ht="38.25">
      <c r="A152" s="69" t="s">
        <v>746</v>
      </c>
      <c r="B152" s="93" t="s">
        <v>159</v>
      </c>
      <c r="C152" s="93">
        <v>12</v>
      </c>
      <c r="D152" s="28" t="s">
        <v>873</v>
      </c>
      <c r="E152" s="93"/>
      <c r="F152" s="87">
        <f>F153</f>
        <v>20000</v>
      </c>
    </row>
    <row r="153" spans="1:6" ht="38.25">
      <c r="A153" s="69" t="s">
        <v>872</v>
      </c>
      <c r="B153" s="93" t="s">
        <v>159</v>
      </c>
      <c r="C153" s="93">
        <v>12</v>
      </c>
      <c r="D153" s="28" t="s">
        <v>764</v>
      </c>
      <c r="E153" s="93"/>
      <c r="F153" s="87">
        <f>F154</f>
        <v>20000</v>
      </c>
    </row>
    <row r="154" spans="1:6" ht="12.75">
      <c r="A154" s="277" t="s">
        <v>459</v>
      </c>
      <c r="B154" s="96" t="s">
        <v>159</v>
      </c>
      <c r="C154" s="96">
        <v>12</v>
      </c>
      <c r="D154" s="28" t="s">
        <v>764</v>
      </c>
      <c r="E154" s="96">
        <v>800</v>
      </c>
      <c r="F154" s="442">
        <v>20000</v>
      </c>
    </row>
    <row r="155" spans="1:6" ht="25.5">
      <c r="A155" s="305" t="s">
        <v>867</v>
      </c>
      <c r="B155" s="330" t="s">
        <v>159</v>
      </c>
      <c r="C155" s="330">
        <v>12</v>
      </c>
      <c r="D155" s="276" t="s">
        <v>103</v>
      </c>
      <c r="E155" s="330"/>
      <c r="F155" s="331">
        <f>F156</f>
        <v>150000</v>
      </c>
    </row>
    <row r="156" spans="1:6" ht="25.5">
      <c r="A156" s="300" t="s">
        <v>879</v>
      </c>
      <c r="B156" s="330" t="s">
        <v>159</v>
      </c>
      <c r="C156" s="330">
        <v>12</v>
      </c>
      <c r="D156" s="332" t="s">
        <v>105</v>
      </c>
      <c r="E156" s="330"/>
      <c r="F156" s="331">
        <f>F157</f>
        <v>150000</v>
      </c>
    </row>
    <row r="157" spans="1:6" ht="38.25">
      <c r="A157" s="304" t="s">
        <v>762</v>
      </c>
      <c r="B157" s="330" t="s">
        <v>159</v>
      </c>
      <c r="C157" s="330">
        <v>12</v>
      </c>
      <c r="D157" s="276" t="s">
        <v>763</v>
      </c>
      <c r="E157" s="330"/>
      <c r="F157" s="331">
        <f>F158</f>
        <v>150000</v>
      </c>
    </row>
    <row r="158" spans="1:6" ht="25.5">
      <c r="A158" s="324" t="s">
        <v>403</v>
      </c>
      <c r="B158" s="333" t="s">
        <v>159</v>
      </c>
      <c r="C158" s="333">
        <v>12</v>
      </c>
      <c r="D158" s="334" t="s">
        <v>763</v>
      </c>
      <c r="E158" s="333">
        <v>200</v>
      </c>
      <c r="F158" s="446">
        <v>150000</v>
      </c>
    </row>
    <row r="159" spans="1:6" ht="12.75">
      <c r="A159" s="33" t="s">
        <v>216</v>
      </c>
      <c r="B159" s="34" t="s">
        <v>896</v>
      </c>
      <c r="C159" s="60" t="s">
        <v>649</v>
      </c>
      <c r="D159" s="34" t="s">
        <v>469</v>
      </c>
      <c r="E159" s="34" t="s">
        <v>469</v>
      </c>
      <c r="F159" s="128">
        <f>F160+F174+F180</f>
        <v>17287987</v>
      </c>
    </row>
    <row r="160" spans="1:6" ht="12.75">
      <c r="A160" s="22" t="s">
        <v>410</v>
      </c>
      <c r="B160" s="21" t="s">
        <v>896</v>
      </c>
      <c r="C160" s="58" t="s">
        <v>156</v>
      </c>
      <c r="D160" s="64"/>
      <c r="E160" s="64"/>
      <c r="F160" s="87">
        <f>F161</f>
        <v>3382723</v>
      </c>
    </row>
    <row r="161" spans="1:6" ht="51">
      <c r="A161" s="31" t="s">
        <v>669</v>
      </c>
      <c r="B161" s="24" t="s">
        <v>896</v>
      </c>
      <c r="C161" s="59" t="s">
        <v>156</v>
      </c>
      <c r="D161" s="28" t="s">
        <v>123</v>
      </c>
      <c r="E161" s="64"/>
      <c r="F161" s="87">
        <f>F162+F170</f>
        <v>3382723</v>
      </c>
    </row>
    <row r="162" spans="1:6" ht="76.5">
      <c r="A162" s="20" t="s">
        <v>364</v>
      </c>
      <c r="B162" s="24" t="s">
        <v>896</v>
      </c>
      <c r="C162" s="59" t="s">
        <v>156</v>
      </c>
      <c r="D162" s="28" t="s">
        <v>365</v>
      </c>
      <c r="E162" s="64"/>
      <c r="F162" s="87">
        <f>F163</f>
        <v>2520707</v>
      </c>
    </row>
    <row r="163" spans="1:6" ht="38.25">
      <c r="A163" s="280" t="s">
        <v>690</v>
      </c>
      <c r="B163" s="24" t="s">
        <v>896</v>
      </c>
      <c r="C163" s="59" t="s">
        <v>156</v>
      </c>
      <c r="D163" s="28" t="s">
        <v>952</v>
      </c>
      <c r="E163" s="64"/>
      <c r="F163" s="87">
        <f>F164+F166+F168</f>
        <v>2520707</v>
      </c>
    </row>
    <row r="164" spans="1:6" ht="38.25">
      <c r="A164" s="336" t="s">
        <v>747</v>
      </c>
      <c r="B164" s="24" t="s">
        <v>896</v>
      </c>
      <c r="C164" s="59" t="s">
        <v>156</v>
      </c>
      <c r="D164" s="28" t="s">
        <v>765</v>
      </c>
      <c r="E164" s="64"/>
      <c r="F164" s="87">
        <f>F165</f>
        <v>0</v>
      </c>
    </row>
    <row r="165" spans="1:6" ht="25.5">
      <c r="A165" s="81" t="s">
        <v>370</v>
      </c>
      <c r="B165" s="24" t="s">
        <v>896</v>
      </c>
      <c r="C165" s="59" t="s">
        <v>156</v>
      </c>
      <c r="D165" s="28" t="s">
        <v>765</v>
      </c>
      <c r="E165" s="24">
        <v>400</v>
      </c>
      <c r="F165" s="87"/>
    </row>
    <row r="166" spans="1:6" ht="25.5">
      <c r="A166" s="336" t="s">
        <v>748</v>
      </c>
      <c r="B166" s="24" t="s">
        <v>896</v>
      </c>
      <c r="C166" s="59" t="s">
        <v>156</v>
      </c>
      <c r="D166" s="28" t="s">
        <v>766</v>
      </c>
      <c r="E166" s="64"/>
      <c r="F166" s="87">
        <f>F167</f>
        <v>0</v>
      </c>
    </row>
    <row r="167" spans="1:6" ht="25.5">
      <c r="A167" s="81" t="s">
        <v>370</v>
      </c>
      <c r="B167" s="24" t="s">
        <v>896</v>
      </c>
      <c r="C167" s="59" t="s">
        <v>156</v>
      </c>
      <c r="D167" s="28" t="s">
        <v>766</v>
      </c>
      <c r="E167" s="24">
        <v>400</v>
      </c>
      <c r="F167" s="87"/>
    </row>
    <row r="168" spans="1:6" ht="76.5">
      <c r="A168" s="272" t="s">
        <v>955</v>
      </c>
      <c r="B168" s="24" t="s">
        <v>896</v>
      </c>
      <c r="C168" s="59" t="s">
        <v>156</v>
      </c>
      <c r="D168" s="28" t="s">
        <v>435</v>
      </c>
      <c r="E168" s="64"/>
      <c r="F168" s="87">
        <f>F169</f>
        <v>2520707</v>
      </c>
    </row>
    <row r="169" spans="1:6" ht="25.5">
      <c r="A169" s="81" t="s">
        <v>370</v>
      </c>
      <c r="B169" s="24" t="s">
        <v>896</v>
      </c>
      <c r="C169" s="59" t="s">
        <v>156</v>
      </c>
      <c r="D169" s="28" t="s">
        <v>435</v>
      </c>
      <c r="E169" s="24">
        <v>400</v>
      </c>
      <c r="F169" s="89">
        <f>1709487+811220</f>
        <v>2520707</v>
      </c>
    </row>
    <row r="170" spans="1:6" ht="76.5">
      <c r="A170" s="20" t="s">
        <v>670</v>
      </c>
      <c r="B170" s="24" t="s">
        <v>896</v>
      </c>
      <c r="C170" s="59" t="s">
        <v>156</v>
      </c>
      <c r="D170" s="13" t="s">
        <v>238</v>
      </c>
      <c r="E170" s="64"/>
      <c r="F170" s="87">
        <f>F171</f>
        <v>862016</v>
      </c>
    </row>
    <row r="171" spans="1:6" ht="38.25">
      <c r="A171" s="80" t="s">
        <v>409</v>
      </c>
      <c r="B171" s="24" t="s">
        <v>896</v>
      </c>
      <c r="C171" s="59" t="s">
        <v>156</v>
      </c>
      <c r="D171" s="28" t="s">
        <v>439</v>
      </c>
      <c r="E171" s="64"/>
      <c r="F171" s="87">
        <f>F172</f>
        <v>862016</v>
      </c>
    </row>
    <row r="172" spans="1:6" ht="24">
      <c r="A172" s="77" t="s">
        <v>438</v>
      </c>
      <c r="B172" s="24" t="s">
        <v>896</v>
      </c>
      <c r="C172" s="59" t="s">
        <v>156</v>
      </c>
      <c r="D172" s="28" t="s">
        <v>437</v>
      </c>
      <c r="E172" s="64"/>
      <c r="F172" s="87">
        <f>SUM(F173:F173)</f>
        <v>862016</v>
      </c>
    </row>
    <row r="173" spans="1:6" ht="25.5">
      <c r="A173" s="23" t="s">
        <v>403</v>
      </c>
      <c r="B173" s="24" t="s">
        <v>896</v>
      </c>
      <c r="C173" s="59" t="s">
        <v>156</v>
      </c>
      <c r="D173" s="28" t="s">
        <v>437</v>
      </c>
      <c r="E173" s="24">
        <v>200</v>
      </c>
      <c r="F173" s="440">
        <f>672000+190016</f>
        <v>862016</v>
      </c>
    </row>
    <row r="174" spans="1:6" ht="12.75" hidden="1">
      <c r="A174" s="20" t="s">
        <v>138</v>
      </c>
      <c r="B174" s="21" t="s">
        <v>896</v>
      </c>
      <c r="C174" s="58" t="s">
        <v>158</v>
      </c>
      <c r="D174" s="64"/>
      <c r="E174" s="64"/>
      <c r="F174" s="87">
        <f>F175</f>
        <v>0</v>
      </c>
    </row>
    <row r="175" spans="1:6" ht="51" hidden="1">
      <c r="A175" s="31" t="s">
        <v>669</v>
      </c>
      <c r="B175" s="24" t="s">
        <v>896</v>
      </c>
      <c r="C175" s="59" t="s">
        <v>158</v>
      </c>
      <c r="D175" s="28" t="s">
        <v>123</v>
      </c>
      <c r="E175" s="64"/>
      <c r="F175" s="87">
        <f>F176</f>
        <v>0</v>
      </c>
    </row>
    <row r="176" spans="1:6" ht="76.5" hidden="1">
      <c r="A176" s="20" t="s">
        <v>670</v>
      </c>
      <c r="B176" s="24" t="s">
        <v>896</v>
      </c>
      <c r="C176" s="59" t="s">
        <v>158</v>
      </c>
      <c r="D176" s="13" t="s">
        <v>238</v>
      </c>
      <c r="E176" s="64"/>
      <c r="F176" s="87">
        <f>F177</f>
        <v>0</v>
      </c>
    </row>
    <row r="177" spans="1:6" ht="25.5" hidden="1">
      <c r="A177" s="63" t="s">
        <v>434</v>
      </c>
      <c r="B177" s="24" t="s">
        <v>896</v>
      </c>
      <c r="C177" s="59" t="s">
        <v>158</v>
      </c>
      <c r="D177" s="28" t="s">
        <v>959</v>
      </c>
      <c r="E177" s="64"/>
      <c r="F177" s="87">
        <f>F178</f>
        <v>0</v>
      </c>
    </row>
    <row r="178" spans="1:6" ht="12.75" hidden="1">
      <c r="A178" s="23" t="s">
        <v>657</v>
      </c>
      <c r="B178" s="24" t="s">
        <v>896</v>
      </c>
      <c r="C178" s="59" t="s">
        <v>158</v>
      </c>
      <c r="D178" s="28" t="s">
        <v>958</v>
      </c>
      <c r="E178" s="64"/>
      <c r="F178" s="87">
        <f>F179</f>
        <v>0</v>
      </c>
    </row>
    <row r="179" spans="1:6" ht="25.5" hidden="1">
      <c r="A179" s="23" t="s">
        <v>403</v>
      </c>
      <c r="B179" s="24" t="s">
        <v>896</v>
      </c>
      <c r="C179" s="59" t="s">
        <v>158</v>
      </c>
      <c r="D179" s="28" t="s">
        <v>958</v>
      </c>
      <c r="E179" s="24">
        <v>200</v>
      </c>
      <c r="F179" s="89"/>
    </row>
    <row r="180" spans="1:6" ht="12.75">
      <c r="A180" s="22" t="s">
        <v>242</v>
      </c>
      <c r="B180" s="21" t="s">
        <v>896</v>
      </c>
      <c r="C180" s="21" t="s">
        <v>769</v>
      </c>
      <c r="D180" s="21" t="s">
        <v>469</v>
      </c>
      <c r="E180" s="21" t="s">
        <v>469</v>
      </c>
      <c r="F180" s="87">
        <f>F181+F187+F196</f>
        <v>13905264</v>
      </c>
    </row>
    <row r="181" spans="1:6" ht="51">
      <c r="A181" s="31" t="s">
        <v>669</v>
      </c>
      <c r="B181" s="24" t="s">
        <v>896</v>
      </c>
      <c r="C181" s="24" t="s">
        <v>769</v>
      </c>
      <c r="D181" s="28" t="s">
        <v>123</v>
      </c>
      <c r="E181" s="24" t="s">
        <v>469</v>
      </c>
      <c r="F181" s="87">
        <f>F182</f>
        <v>8251000</v>
      </c>
    </row>
    <row r="182" spans="1:6" ht="76.5">
      <c r="A182" s="20" t="s">
        <v>670</v>
      </c>
      <c r="B182" s="24" t="s">
        <v>896</v>
      </c>
      <c r="C182" s="24" t="s">
        <v>769</v>
      </c>
      <c r="D182" s="13" t="s">
        <v>238</v>
      </c>
      <c r="E182" s="25" t="s">
        <v>469</v>
      </c>
      <c r="F182" s="87">
        <f>F183</f>
        <v>8251000</v>
      </c>
    </row>
    <row r="183" spans="1:6" ht="25.5">
      <c r="A183" s="80" t="s">
        <v>957</v>
      </c>
      <c r="B183" s="24" t="s">
        <v>896</v>
      </c>
      <c r="C183" s="24" t="s">
        <v>769</v>
      </c>
      <c r="D183" s="28" t="s">
        <v>641</v>
      </c>
      <c r="E183" s="25"/>
      <c r="F183" s="87">
        <f>F184</f>
        <v>8251000</v>
      </c>
    </row>
    <row r="184" spans="1:6" ht="12.75">
      <c r="A184" s="70" t="s">
        <v>429</v>
      </c>
      <c r="B184" s="24" t="s">
        <v>896</v>
      </c>
      <c r="C184" s="24" t="s">
        <v>769</v>
      </c>
      <c r="D184" s="28" t="s">
        <v>642</v>
      </c>
      <c r="E184" s="24" t="s">
        <v>469</v>
      </c>
      <c r="F184" s="87">
        <f>SUM(F185:F186)</f>
        <v>8251000</v>
      </c>
    </row>
    <row r="185" spans="1:6" ht="25.5">
      <c r="A185" s="23" t="s">
        <v>403</v>
      </c>
      <c r="B185" s="24" t="s">
        <v>896</v>
      </c>
      <c r="C185" s="24" t="s">
        <v>769</v>
      </c>
      <c r="D185" s="28" t="s">
        <v>642</v>
      </c>
      <c r="E185" s="24">
        <v>200</v>
      </c>
      <c r="F185" s="440">
        <v>2774000</v>
      </c>
    </row>
    <row r="186" spans="1:6" ht="12.75">
      <c r="A186" s="23" t="s">
        <v>459</v>
      </c>
      <c r="B186" s="24" t="s">
        <v>896</v>
      </c>
      <c r="C186" s="24" t="s">
        <v>769</v>
      </c>
      <c r="D186" s="28" t="s">
        <v>642</v>
      </c>
      <c r="E186" s="24">
        <v>800</v>
      </c>
      <c r="F186" s="440">
        <v>5477000</v>
      </c>
    </row>
    <row r="187" spans="1:6" ht="51">
      <c r="A187" s="31" t="s">
        <v>664</v>
      </c>
      <c r="B187" s="24" t="s">
        <v>896</v>
      </c>
      <c r="C187" s="24" t="s">
        <v>769</v>
      </c>
      <c r="D187" s="28" t="s">
        <v>881</v>
      </c>
      <c r="E187" s="24"/>
      <c r="F187" s="87">
        <f>F188+F193</f>
        <v>3353000</v>
      </c>
    </row>
    <row r="188" spans="1:6" ht="25.5">
      <c r="A188" s="80" t="s">
        <v>255</v>
      </c>
      <c r="B188" s="24" t="s">
        <v>896</v>
      </c>
      <c r="C188" s="24" t="s">
        <v>769</v>
      </c>
      <c r="D188" s="28" t="s">
        <v>545</v>
      </c>
      <c r="E188" s="24"/>
      <c r="F188" s="87">
        <f>F189+F191</f>
        <v>3353000</v>
      </c>
    </row>
    <row r="189" spans="1:6" ht="51">
      <c r="A189" s="449" t="s">
        <v>6</v>
      </c>
      <c r="B189" s="24" t="s">
        <v>896</v>
      </c>
      <c r="C189" s="24" t="s">
        <v>769</v>
      </c>
      <c r="D189" s="28" t="s">
        <v>7</v>
      </c>
      <c r="E189" s="24"/>
      <c r="F189" s="87">
        <v>3000000</v>
      </c>
    </row>
    <row r="190" spans="1:6" ht="25.5">
      <c r="A190" s="23" t="s">
        <v>403</v>
      </c>
      <c r="B190" s="24" t="s">
        <v>896</v>
      </c>
      <c r="C190" s="24" t="s">
        <v>769</v>
      </c>
      <c r="D190" s="28" t="s">
        <v>7</v>
      </c>
      <c r="E190" s="24">
        <v>200</v>
      </c>
      <c r="F190" s="87">
        <v>3000000</v>
      </c>
    </row>
    <row r="191" spans="1:6" ht="25.5">
      <c r="A191" s="270" t="s">
        <v>547</v>
      </c>
      <c r="B191" s="24" t="s">
        <v>896</v>
      </c>
      <c r="C191" s="24" t="s">
        <v>769</v>
      </c>
      <c r="D191" s="28" t="s">
        <v>546</v>
      </c>
      <c r="E191" s="24"/>
      <c r="F191" s="87">
        <f>F192</f>
        <v>353000</v>
      </c>
    </row>
    <row r="192" spans="1:6" ht="25.5">
      <c r="A192" s="23" t="s">
        <v>403</v>
      </c>
      <c r="B192" s="24" t="s">
        <v>896</v>
      </c>
      <c r="C192" s="24" t="s">
        <v>769</v>
      </c>
      <c r="D192" s="28" t="s">
        <v>546</v>
      </c>
      <c r="E192" s="24">
        <v>200</v>
      </c>
      <c r="F192" s="89">
        <v>353000</v>
      </c>
    </row>
    <row r="193" spans="1:13" ht="38.25" hidden="1">
      <c r="A193" s="337" t="s">
        <v>855</v>
      </c>
      <c r="B193" s="24" t="s">
        <v>896</v>
      </c>
      <c r="C193" s="24" t="s">
        <v>769</v>
      </c>
      <c r="D193" s="28" t="s">
        <v>857</v>
      </c>
      <c r="E193" s="24"/>
      <c r="F193" s="89"/>
      <c r="G193" s="463"/>
      <c r="H193" s="464"/>
      <c r="I193" s="464"/>
      <c r="J193" s="464"/>
      <c r="K193" s="464"/>
      <c r="L193" s="464"/>
      <c r="M193" s="464"/>
    </row>
    <row r="194" spans="1:13" ht="38.25" hidden="1">
      <c r="A194" s="356" t="s">
        <v>856</v>
      </c>
      <c r="B194" s="24" t="s">
        <v>896</v>
      </c>
      <c r="C194" s="24" t="s">
        <v>769</v>
      </c>
      <c r="D194" s="28" t="s">
        <v>731</v>
      </c>
      <c r="E194" s="24"/>
      <c r="F194" s="89"/>
      <c r="G194" s="378"/>
      <c r="H194" s="377"/>
      <c r="I194" s="377"/>
      <c r="J194" s="377"/>
      <c r="K194" s="377"/>
      <c r="L194" s="377"/>
      <c r="M194" s="377"/>
    </row>
    <row r="195" spans="1:6" ht="25.5" hidden="1">
      <c r="A195" s="308" t="s">
        <v>403</v>
      </c>
      <c r="B195" s="24" t="s">
        <v>896</v>
      </c>
      <c r="C195" s="24" t="s">
        <v>769</v>
      </c>
      <c r="D195" s="28" t="s">
        <v>731</v>
      </c>
      <c r="E195" s="24">
        <v>200</v>
      </c>
      <c r="F195" s="89"/>
    </row>
    <row r="196" spans="1:6" ht="25.5">
      <c r="A196" s="31" t="s">
        <v>867</v>
      </c>
      <c r="B196" s="24" t="s">
        <v>896</v>
      </c>
      <c r="C196" s="24" t="s">
        <v>769</v>
      </c>
      <c r="D196" s="28" t="s">
        <v>103</v>
      </c>
      <c r="E196" s="24"/>
      <c r="F196" s="87">
        <f>F197</f>
        <v>2301264</v>
      </c>
    </row>
    <row r="197" spans="1:6" ht="25.5">
      <c r="A197" s="20" t="s">
        <v>879</v>
      </c>
      <c r="B197" s="24" t="s">
        <v>896</v>
      </c>
      <c r="C197" s="24" t="s">
        <v>769</v>
      </c>
      <c r="D197" s="28" t="s">
        <v>413</v>
      </c>
      <c r="E197" s="24"/>
      <c r="F197" s="87">
        <f>F200+F198</f>
        <v>2301264</v>
      </c>
    </row>
    <row r="198" spans="1:7" ht="25.5">
      <c r="A198" s="23" t="s">
        <v>414</v>
      </c>
      <c r="B198" s="24" t="s">
        <v>896</v>
      </c>
      <c r="C198" s="24" t="s">
        <v>769</v>
      </c>
      <c r="D198" s="28" t="s">
        <v>5</v>
      </c>
      <c r="E198" s="24"/>
      <c r="F198" s="87">
        <f>F199</f>
        <v>920505</v>
      </c>
      <c r="G198" s="444"/>
    </row>
    <row r="199" spans="1:6" ht="25.5">
      <c r="A199" s="23" t="s">
        <v>403</v>
      </c>
      <c r="B199" s="24" t="s">
        <v>896</v>
      </c>
      <c r="C199" s="24" t="s">
        <v>769</v>
      </c>
      <c r="D199" s="28" t="s">
        <v>5</v>
      </c>
      <c r="E199" s="24">
        <v>200</v>
      </c>
      <c r="F199" s="441">
        <v>920505</v>
      </c>
    </row>
    <row r="200" spans="1:6" ht="25.5">
      <c r="A200" s="117" t="s">
        <v>689</v>
      </c>
      <c r="B200" s="24" t="s">
        <v>896</v>
      </c>
      <c r="C200" s="24" t="s">
        <v>769</v>
      </c>
      <c r="D200" s="28" t="s">
        <v>4</v>
      </c>
      <c r="E200" s="24"/>
      <c r="F200" s="87">
        <f>F201</f>
        <v>1380759</v>
      </c>
    </row>
    <row r="201" spans="1:6" ht="25.5">
      <c r="A201" s="26" t="s">
        <v>403</v>
      </c>
      <c r="B201" s="27" t="s">
        <v>896</v>
      </c>
      <c r="C201" s="27" t="s">
        <v>769</v>
      </c>
      <c r="D201" s="30" t="s">
        <v>4</v>
      </c>
      <c r="E201" s="27">
        <v>200</v>
      </c>
      <c r="F201" s="442">
        <v>1380759</v>
      </c>
    </row>
    <row r="202" spans="1:6" ht="12.75">
      <c r="A202" s="33" t="s">
        <v>732</v>
      </c>
      <c r="B202" s="338" t="s">
        <v>160</v>
      </c>
      <c r="C202" s="339"/>
      <c r="D202" s="340"/>
      <c r="E202" s="339"/>
      <c r="F202" s="335">
        <f>F203</f>
        <v>200000</v>
      </c>
    </row>
    <row r="203" spans="1:6" ht="12.75">
      <c r="A203" s="341" t="s">
        <v>750</v>
      </c>
      <c r="B203" s="342" t="s">
        <v>160</v>
      </c>
      <c r="C203" s="342" t="s">
        <v>896</v>
      </c>
      <c r="D203" s="340"/>
      <c r="E203" s="339"/>
      <c r="F203" s="335">
        <f>F204</f>
        <v>200000</v>
      </c>
    </row>
    <row r="204" spans="1:6" ht="51">
      <c r="A204" s="305" t="s">
        <v>669</v>
      </c>
      <c r="B204" s="342" t="s">
        <v>160</v>
      </c>
      <c r="C204" s="342" t="s">
        <v>896</v>
      </c>
      <c r="D204" s="276" t="s">
        <v>123</v>
      </c>
      <c r="E204" s="339"/>
      <c r="F204" s="335">
        <f>F205</f>
        <v>200000</v>
      </c>
    </row>
    <row r="205" spans="1:6" ht="38.25">
      <c r="A205" s="300" t="s">
        <v>749</v>
      </c>
      <c r="B205" s="342" t="s">
        <v>160</v>
      </c>
      <c r="C205" s="342" t="s">
        <v>896</v>
      </c>
      <c r="D205" s="332" t="s">
        <v>733</v>
      </c>
      <c r="E205" s="339"/>
      <c r="F205" s="335">
        <f>F206+F208</f>
        <v>200000</v>
      </c>
    </row>
    <row r="206" spans="1:6" ht="25.5">
      <c r="A206" s="80" t="s">
        <v>734</v>
      </c>
      <c r="B206" s="342" t="s">
        <v>160</v>
      </c>
      <c r="C206" s="342" t="s">
        <v>896</v>
      </c>
      <c r="D206" s="276" t="s">
        <v>735</v>
      </c>
      <c r="E206" s="339"/>
      <c r="F206" s="335">
        <f>F207</f>
        <v>200000</v>
      </c>
    </row>
    <row r="207" spans="1:6" ht="25.5">
      <c r="A207" s="304" t="s">
        <v>403</v>
      </c>
      <c r="B207" s="342" t="s">
        <v>160</v>
      </c>
      <c r="C207" s="342" t="s">
        <v>896</v>
      </c>
      <c r="D207" s="276" t="s">
        <v>735</v>
      </c>
      <c r="E207" s="339">
        <v>200</v>
      </c>
      <c r="F207" s="446">
        <v>200000</v>
      </c>
    </row>
    <row r="208" spans="1:6" ht="42" customHeight="1" hidden="1">
      <c r="A208" s="337" t="s">
        <v>736</v>
      </c>
      <c r="B208" s="342" t="s">
        <v>160</v>
      </c>
      <c r="C208" s="342" t="s">
        <v>896</v>
      </c>
      <c r="D208" s="276" t="s">
        <v>737</v>
      </c>
      <c r="E208" s="339"/>
      <c r="F208" s="335"/>
    </row>
    <row r="209" spans="1:6" ht="25.5" hidden="1">
      <c r="A209" s="304" t="s">
        <v>403</v>
      </c>
      <c r="B209" s="342" t="s">
        <v>160</v>
      </c>
      <c r="C209" s="342" t="s">
        <v>896</v>
      </c>
      <c r="D209" s="276" t="s">
        <v>737</v>
      </c>
      <c r="E209" s="339">
        <v>200</v>
      </c>
      <c r="F209" s="335"/>
    </row>
    <row r="210" spans="1:6" ht="12.75">
      <c r="A210" s="33" t="s">
        <v>243</v>
      </c>
      <c r="B210" s="34" t="s">
        <v>897</v>
      </c>
      <c r="C210" s="60" t="s">
        <v>649</v>
      </c>
      <c r="D210" s="34" t="s">
        <v>469</v>
      </c>
      <c r="E210" s="34" t="s">
        <v>469</v>
      </c>
      <c r="F210" s="90">
        <f>F211+F227+F256+F265+F281</f>
        <v>201220795</v>
      </c>
    </row>
    <row r="211" spans="1:6" ht="12.75">
      <c r="A211" s="22" t="s">
        <v>244</v>
      </c>
      <c r="B211" s="21" t="s">
        <v>897</v>
      </c>
      <c r="C211" s="21" t="s">
        <v>156</v>
      </c>
      <c r="D211" s="21" t="s">
        <v>469</v>
      </c>
      <c r="E211" s="21" t="s">
        <v>469</v>
      </c>
      <c r="F211" s="129">
        <f>F212</f>
        <v>77249080</v>
      </c>
    </row>
    <row r="212" spans="1:6" ht="38.25">
      <c r="A212" s="31" t="s">
        <v>673</v>
      </c>
      <c r="B212" s="24" t="s">
        <v>897</v>
      </c>
      <c r="C212" s="24" t="s">
        <v>156</v>
      </c>
      <c r="D212" s="28" t="s">
        <v>239</v>
      </c>
      <c r="E212" s="24" t="s">
        <v>469</v>
      </c>
      <c r="F212" s="87">
        <f>F213</f>
        <v>77249080</v>
      </c>
    </row>
    <row r="213" spans="1:6" ht="38.25">
      <c r="A213" s="20" t="s">
        <v>674</v>
      </c>
      <c r="B213" s="24" t="s">
        <v>897</v>
      </c>
      <c r="C213" s="24" t="s">
        <v>156</v>
      </c>
      <c r="D213" s="13" t="s">
        <v>240</v>
      </c>
      <c r="E213" s="25" t="s">
        <v>469</v>
      </c>
      <c r="F213" s="87">
        <f>F214+F222</f>
        <v>77249080</v>
      </c>
    </row>
    <row r="214" spans="1:6" ht="25.5">
      <c r="A214" s="63" t="s">
        <v>643</v>
      </c>
      <c r="B214" s="24" t="s">
        <v>897</v>
      </c>
      <c r="C214" s="24" t="s">
        <v>156</v>
      </c>
      <c r="D214" s="28" t="s">
        <v>241</v>
      </c>
      <c r="E214" s="25"/>
      <c r="F214" s="87">
        <f>F215+F218</f>
        <v>77249080</v>
      </c>
    </row>
    <row r="215" spans="1:6" ht="89.25">
      <c r="A215" s="23" t="s">
        <v>701</v>
      </c>
      <c r="B215" s="24" t="s">
        <v>897</v>
      </c>
      <c r="C215" s="24" t="s">
        <v>156</v>
      </c>
      <c r="D215" s="28" t="s">
        <v>702</v>
      </c>
      <c r="E215" s="24" t="s">
        <v>469</v>
      </c>
      <c r="F215" s="87">
        <f>SUM(F216:F217)</f>
        <v>39132121</v>
      </c>
    </row>
    <row r="216" spans="1:6" ht="63.75">
      <c r="A216" s="23" t="s">
        <v>474</v>
      </c>
      <c r="B216" s="24" t="s">
        <v>897</v>
      </c>
      <c r="C216" s="24" t="s">
        <v>156</v>
      </c>
      <c r="D216" s="28" t="s">
        <v>702</v>
      </c>
      <c r="E216" s="24" t="s">
        <v>292</v>
      </c>
      <c r="F216" s="440">
        <v>38691261</v>
      </c>
    </row>
    <row r="217" spans="1:6" ht="25.5">
      <c r="A217" s="23" t="s">
        <v>403</v>
      </c>
      <c r="B217" s="24" t="s">
        <v>897</v>
      </c>
      <c r="C217" s="24" t="s">
        <v>156</v>
      </c>
      <c r="D217" s="28" t="s">
        <v>702</v>
      </c>
      <c r="E217" s="24" t="s">
        <v>456</v>
      </c>
      <c r="F217" s="440">
        <v>440860</v>
      </c>
    </row>
    <row r="218" spans="1:6" ht="25.5">
      <c r="A218" s="25" t="s">
        <v>189</v>
      </c>
      <c r="B218" s="24" t="s">
        <v>897</v>
      </c>
      <c r="C218" s="24" t="s">
        <v>156</v>
      </c>
      <c r="D218" s="28" t="s">
        <v>703</v>
      </c>
      <c r="E218" s="24"/>
      <c r="F218" s="87">
        <f>SUM(F219:F221)</f>
        <v>38116959</v>
      </c>
    </row>
    <row r="219" spans="1:6" ht="63.75">
      <c r="A219" s="23" t="s">
        <v>474</v>
      </c>
      <c r="B219" s="24" t="s">
        <v>897</v>
      </c>
      <c r="C219" s="24" t="s">
        <v>156</v>
      </c>
      <c r="D219" s="28" t="s">
        <v>703</v>
      </c>
      <c r="E219" s="24">
        <v>100</v>
      </c>
      <c r="F219" s="440">
        <f>14793000+534000</f>
        <v>15327000</v>
      </c>
    </row>
    <row r="220" spans="1:6" ht="25.5">
      <c r="A220" s="23" t="s">
        <v>403</v>
      </c>
      <c r="B220" s="24" t="s">
        <v>897</v>
      </c>
      <c r="C220" s="24" t="s">
        <v>156</v>
      </c>
      <c r="D220" s="28" t="s">
        <v>703</v>
      </c>
      <c r="E220" s="24">
        <v>200</v>
      </c>
      <c r="F220" s="440">
        <f>7281000+13230097</f>
        <v>20511097</v>
      </c>
    </row>
    <row r="221" spans="1:6" ht="12.75">
      <c r="A221" s="23" t="s">
        <v>459</v>
      </c>
      <c r="B221" s="24" t="s">
        <v>897</v>
      </c>
      <c r="C221" s="24" t="s">
        <v>156</v>
      </c>
      <c r="D221" s="28" t="s">
        <v>703</v>
      </c>
      <c r="E221" s="24">
        <v>800</v>
      </c>
      <c r="F221" s="440">
        <v>2278862</v>
      </c>
    </row>
    <row r="222" spans="1:6" ht="25.5" hidden="1">
      <c r="A222" s="80" t="s">
        <v>624</v>
      </c>
      <c r="B222" s="93" t="s">
        <v>897</v>
      </c>
      <c r="C222" s="93" t="s">
        <v>156</v>
      </c>
      <c r="D222" s="74" t="s">
        <v>214</v>
      </c>
      <c r="E222" s="24"/>
      <c r="F222" s="87">
        <f>F223+F225</f>
        <v>0</v>
      </c>
    </row>
    <row r="223" spans="1:6" ht="25.5" hidden="1">
      <c r="A223" s="317" t="s">
        <v>738</v>
      </c>
      <c r="B223" s="24" t="s">
        <v>897</v>
      </c>
      <c r="C223" s="24" t="s">
        <v>156</v>
      </c>
      <c r="D223" s="28" t="s">
        <v>739</v>
      </c>
      <c r="E223" s="24"/>
      <c r="F223" s="87">
        <f>F224</f>
        <v>0</v>
      </c>
    </row>
    <row r="224" spans="1:6" ht="25.5" hidden="1">
      <c r="A224" s="23" t="s">
        <v>403</v>
      </c>
      <c r="B224" s="24" t="s">
        <v>897</v>
      </c>
      <c r="C224" s="24" t="s">
        <v>156</v>
      </c>
      <c r="D224" s="28" t="s">
        <v>739</v>
      </c>
      <c r="E224" s="24">
        <v>200</v>
      </c>
      <c r="F224" s="87"/>
    </row>
    <row r="225" spans="1:6" ht="25.5" hidden="1">
      <c r="A225" s="79" t="s">
        <v>415</v>
      </c>
      <c r="B225" s="24" t="s">
        <v>897</v>
      </c>
      <c r="C225" s="24" t="s">
        <v>156</v>
      </c>
      <c r="D225" s="28" t="s">
        <v>730</v>
      </c>
      <c r="E225" s="24"/>
      <c r="F225" s="87">
        <f>F226</f>
        <v>0</v>
      </c>
    </row>
    <row r="226" spans="1:6" ht="25.5" hidden="1">
      <c r="A226" s="23" t="s">
        <v>403</v>
      </c>
      <c r="B226" s="24" t="s">
        <v>897</v>
      </c>
      <c r="C226" s="24" t="s">
        <v>156</v>
      </c>
      <c r="D226" s="28" t="s">
        <v>730</v>
      </c>
      <c r="E226" s="24">
        <v>200</v>
      </c>
      <c r="F226" s="89"/>
    </row>
    <row r="227" spans="1:6" ht="12.75">
      <c r="A227" s="22" t="s">
        <v>245</v>
      </c>
      <c r="B227" s="21" t="s">
        <v>897</v>
      </c>
      <c r="C227" s="21" t="s">
        <v>158</v>
      </c>
      <c r="D227" s="21" t="s">
        <v>469</v>
      </c>
      <c r="E227" s="21" t="s">
        <v>469</v>
      </c>
      <c r="F227" s="129">
        <f>F228</f>
        <v>97543483</v>
      </c>
    </row>
    <row r="228" spans="1:6" ht="38.25">
      <c r="A228" s="31" t="s">
        <v>675</v>
      </c>
      <c r="B228" s="24" t="s">
        <v>897</v>
      </c>
      <c r="C228" s="24" t="s">
        <v>158</v>
      </c>
      <c r="D228" s="28" t="s">
        <v>239</v>
      </c>
      <c r="E228" s="24" t="s">
        <v>469</v>
      </c>
      <c r="F228" s="87">
        <f>F229+F252</f>
        <v>97543483</v>
      </c>
    </row>
    <row r="229" spans="1:6" ht="38.25">
      <c r="A229" s="20" t="s">
        <v>674</v>
      </c>
      <c r="B229" s="24" t="s">
        <v>897</v>
      </c>
      <c r="C229" s="24" t="s">
        <v>158</v>
      </c>
      <c r="D229" s="28" t="s">
        <v>240</v>
      </c>
      <c r="E229" s="25" t="s">
        <v>469</v>
      </c>
      <c r="F229" s="87">
        <f>F230+F235+F246+F249</f>
        <v>97543483</v>
      </c>
    </row>
    <row r="230" spans="1:6" ht="25.5">
      <c r="A230" s="63" t="s">
        <v>645</v>
      </c>
      <c r="B230" s="24" t="s">
        <v>897</v>
      </c>
      <c r="C230" s="24" t="s">
        <v>158</v>
      </c>
      <c r="D230" s="28" t="s">
        <v>704</v>
      </c>
      <c r="E230" s="25"/>
      <c r="F230" s="87">
        <f>F231+F233</f>
        <v>91069220</v>
      </c>
    </row>
    <row r="231" spans="1:6" ht="102">
      <c r="A231" s="23" t="s">
        <v>926</v>
      </c>
      <c r="B231" s="24" t="s">
        <v>897</v>
      </c>
      <c r="C231" s="24" t="s">
        <v>158</v>
      </c>
      <c r="D231" s="28" t="s">
        <v>705</v>
      </c>
      <c r="E231" s="24" t="s">
        <v>469</v>
      </c>
      <c r="F231" s="87">
        <f>F232</f>
        <v>70964623</v>
      </c>
    </row>
    <row r="232" spans="1:6" ht="25.5">
      <c r="A232" s="23" t="s">
        <v>472</v>
      </c>
      <c r="B232" s="24" t="s">
        <v>897</v>
      </c>
      <c r="C232" s="24" t="s">
        <v>158</v>
      </c>
      <c r="D232" s="28" t="s">
        <v>705</v>
      </c>
      <c r="E232" s="24">
        <v>600</v>
      </c>
      <c r="F232" s="440">
        <v>70964623</v>
      </c>
    </row>
    <row r="233" spans="1:6" ht="25.5">
      <c r="A233" s="25" t="s">
        <v>189</v>
      </c>
      <c r="B233" s="24" t="s">
        <v>897</v>
      </c>
      <c r="C233" s="24" t="s">
        <v>158</v>
      </c>
      <c r="D233" s="28" t="s">
        <v>706</v>
      </c>
      <c r="E233" s="24"/>
      <c r="F233" s="87">
        <f>F234</f>
        <v>20104597</v>
      </c>
    </row>
    <row r="234" spans="1:6" ht="25.5">
      <c r="A234" s="23" t="s">
        <v>472</v>
      </c>
      <c r="B234" s="24" t="s">
        <v>897</v>
      </c>
      <c r="C234" s="24" t="s">
        <v>158</v>
      </c>
      <c r="D234" s="28" t="s">
        <v>706</v>
      </c>
      <c r="E234" s="24">
        <v>600</v>
      </c>
      <c r="F234" s="440">
        <f>4224330+13559000+2321267</f>
        <v>20104597</v>
      </c>
    </row>
    <row r="235" spans="1:6" ht="25.5">
      <c r="A235" s="80" t="s">
        <v>646</v>
      </c>
      <c r="B235" s="93" t="s">
        <v>897</v>
      </c>
      <c r="C235" s="93" t="s">
        <v>158</v>
      </c>
      <c r="D235" s="74" t="s">
        <v>707</v>
      </c>
      <c r="E235" s="24"/>
      <c r="F235" s="89">
        <f>F236+F238+F240+F242+F244</f>
        <v>6474263</v>
      </c>
    </row>
    <row r="236" spans="1:6" ht="51">
      <c r="A236" s="80" t="s">
        <v>2</v>
      </c>
      <c r="B236" s="24" t="s">
        <v>897</v>
      </c>
      <c r="C236" s="24" t="s">
        <v>158</v>
      </c>
      <c r="D236" s="28" t="s">
        <v>3</v>
      </c>
      <c r="E236" s="24"/>
      <c r="F236" s="89">
        <f>F237</f>
        <v>947649</v>
      </c>
    </row>
    <row r="237" spans="1:6" ht="25.5">
      <c r="A237" s="23" t="s">
        <v>472</v>
      </c>
      <c r="B237" s="24" t="s">
        <v>897</v>
      </c>
      <c r="C237" s="24" t="s">
        <v>158</v>
      </c>
      <c r="D237" s="28" t="s">
        <v>3</v>
      </c>
      <c r="E237" s="24">
        <v>600</v>
      </c>
      <c r="F237" s="89">
        <v>947649</v>
      </c>
    </row>
    <row r="238" spans="1:6" ht="25.5" hidden="1">
      <c r="A238" s="79" t="s">
        <v>415</v>
      </c>
      <c r="B238" s="24" t="s">
        <v>897</v>
      </c>
      <c r="C238" s="24" t="s">
        <v>158</v>
      </c>
      <c r="D238" s="28" t="s">
        <v>416</v>
      </c>
      <c r="E238" s="24"/>
      <c r="F238" s="87">
        <f>F239</f>
        <v>0</v>
      </c>
    </row>
    <row r="239" spans="1:6" ht="25.5" hidden="1">
      <c r="A239" s="23" t="s">
        <v>472</v>
      </c>
      <c r="B239" s="24" t="s">
        <v>897</v>
      </c>
      <c r="C239" s="24" t="s">
        <v>158</v>
      </c>
      <c r="D239" s="28" t="s">
        <v>416</v>
      </c>
      <c r="E239" s="24">
        <v>600</v>
      </c>
      <c r="F239" s="89"/>
    </row>
    <row r="240" spans="1:6" ht="63.75">
      <c r="A240" s="278" t="s">
        <v>687</v>
      </c>
      <c r="B240" s="93" t="s">
        <v>897</v>
      </c>
      <c r="C240" s="93" t="s">
        <v>158</v>
      </c>
      <c r="D240" s="74" t="s">
        <v>688</v>
      </c>
      <c r="E240" s="24"/>
      <c r="F240" s="87">
        <f>F241</f>
        <v>253933</v>
      </c>
    </row>
    <row r="241" spans="1:6" ht="25.5">
      <c r="A241" s="81" t="s">
        <v>472</v>
      </c>
      <c r="B241" s="93" t="s">
        <v>897</v>
      </c>
      <c r="C241" s="93" t="s">
        <v>158</v>
      </c>
      <c r="D241" s="74" t="s">
        <v>688</v>
      </c>
      <c r="E241" s="24">
        <v>600</v>
      </c>
      <c r="F241" s="440">
        <v>253933</v>
      </c>
    </row>
    <row r="242" spans="1:6" ht="63.75">
      <c r="A242" s="79" t="s">
        <v>698</v>
      </c>
      <c r="B242" s="93" t="s">
        <v>897</v>
      </c>
      <c r="C242" s="93" t="s">
        <v>158</v>
      </c>
      <c r="D242" s="74" t="s">
        <v>708</v>
      </c>
      <c r="E242" s="93"/>
      <c r="F242" s="129">
        <f>F243</f>
        <v>1698302</v>
      </c>
    </row>
    <row r="243" spans="1:6" ht="25.5">
      <c r="A243" s="81" t="s">
        <v>472</v>
      </c>
      <c r="B243" s="93" t="s">
        <v>897</v>
      </c>
      <c r="C243" s="93" t="s">
        <v>158</v>
      </c>
      <c r="D243" s="74" t="s">
        <v>708</v>
      </c>
      <c r="E243" s="93">
        <v>600</v>
      </c>
      <c r="F243" s="440">
        <v>1698302</v>
      </c>
    </row>
    <row r="244" spans="1:6" ht="25.5">
      <c r="A244" s="25" t="s">
        <v>189</v>
      </c>
      <c r="B244" s="24" t="s">
        <v>897</v>
      </c>
      <c r="C244" s="24" t="s">
        <v>158</v>
      </c>
      <c r="D244" s="28" t="s">
        <v>1</v>
      </c>
      <c r="E244" s="24"/>
      <c r="F244" s="440">
        <v>3574379</v>
      </c>
    </row>
    <row r="245" spans="1:6" ht="25.5">
      <c r="A245" s="81" t="s">
        <v>472</v>
      </c>
      <c r="B245" s="24" t="s">
        <v>897</v>
      </c>
      <c r="C245" s="24" t="s">
        <v>158</v>
      </c>
      <c r="D245" s="28" t="s">
        <v>1</v>
      </c>
      <c r="E245" s="24">
        <v>600</v>
      </c>
      <c r="F245" s="440">
        <f>3982353-355836-52138</f>
        <v>3574379</v>
      </c>
    </row>
    <row r="246" spans="1:6" ht="12.75" hidden="1">
      <c r="A246" s="280" t="s">
        <v>691</v>
      </c>
      <c r="B246" s="93" t="s">
        <v>897</v>
      </c>
      <c r="C246" s="93" t="s">
        <v>158</v>
      </c>
      <c r="D246" s="28" t="s">
        <v>740</v>
      </c>
      <c r="E246" s="93"/>
      <c r="F246" s="129">
        <f>F248</f>
        <v>0</v>
      </c>
    </row>
    <row r="247" spans="1:6" ht="76.5" hidden="1">
      <c r="A247" s="291" t="s">
        <v>502</v>
      </c>
      <c r="B247" s="93" t="s">
        <v>897</v>
      </c>
      <c r="C247" s="93" t="s">
        <v>158</v>
      </c>
      <c r="D247" s="28" t="s">
        <v>741</v>
      </c>
      <c r="E247" s="93"/>
      <c r="F247" s="129">
        <f>F248</f>
        <v>0</v>
      </c>
    </row>
    <row r="248" spans="1:6" ht="25.5" hidden="1">
      <c r="A248" s="81" t="s">
        <v>472</v>
      </c>
      <c r="B248" s="93" t="s">
        <v>897</v>
      </c>
      <c r="C248" s="93" t="s">
        <v>158</v>
      </c>
      <c r="D248" s="28" t="s">
        <v>741</v>
      </c>
      <c r="E248" s="93">
        <v>600</v>
      </c>
      <c r="F248" s="169"/>
    </row>
    <row r="249" spans="1:6" ht="25.5" hidden="1">
      <c r="A249" s="280" t="s">
        <v>693</v>
      </c>
      <c r="B249" s="93" t="s">
        <v>897</v>
      </c>
      <c r="C249" s="93" t="s">
        <v>158</v>
      </c>
      <c r="D249" s="28" t="s">
        <v>950</v>
      </c>
      <c r="E249" s="93"/>
      <c r="F249" s="129">
        <f>F250</f>
        <v>0</v>
      </c>
    </row>
    <row r="250" spans="1:6" ht="38.25" hidden="1">
      <c r="A250" s="280" t="s">
        <v>694</v>
      </c>
      <c r="B250" s="93" t="s">
        <v>897</v>
      </c>
      <c r="C250" s="93" t="s">
        <v>158</v>
      </c>
      <c r="D250" s="28" t="s">
        <v>951</v>
      </c>
      <c r="E250" s="93"/>
      <c r="F250" s="129">
        <f>F251</f>
        <v>0</v>
      </c>
    </row>
    <row r="251" spans="1:6" ht="25.5" hidden="1">
      <c r="A251" s="81" t="s">
        <v>472</v>
      </c>
      <c r="B251" s="93" t="s">
        <v>897</v>
      </c>
      <c r="C251" s="93" t="s">
        <v>158</v>
      </c>
      <c r="D251" s="28" t="s">
        <v>951</v>
      </c>
      <c r="E251" s="93">
        <v>600</v>
      </c>
      <c r="F251" s="169"/>
    </row>
    <row r="252" spans="1:6" ht="63.75" hidden="1">
      <c r="A252" s="20" t="s">
        <v>652</v>
      </c>
      <c r="B252" s="24" t="s">
        <v>897</v>
      </c>
      <c r="C252" s="24" t="s">
        <v>158</v>
      </c>
      <c r="D252" s="28" t="s">
        <v>654</v>
      </c>
      <c r="E252" s="93"/>
      <c r="F252" s="169"/>
    </row>
    <row r="253" spans="1:6" ht="51" hidden="1">
      <c r="A253" s="289" t="s">
        <v>653</v>
      </c>
      <c r="B253" s="24" t="s">
        <v>897</v>
      </c>
      <c r="C253" s="24" t="s">
        <v>158</v>
      </c>
      <c r="D253" s="28" t="s">
        <v>655</v>
      </c>
      <c r="E253" s="93"/>
      <c r="F253" s="169"/>
    </row>
    <row r="254" spans="1:6" ht="38.25" hidden="1">
      <c r="A254" s="313" t="s">
        <v>368</v>
      </c>
      <c r="B254" s="24" t="s">
        <v>897</v>
      </c>
      <c r="C254" s="24" t="s">
        <v>158</v>
      </c>
      <c r="D254" s="28" t="s">
        <v>656</v>
      </c>
      <c r="E254" s="93"/>
      <c r="F254" s="169"/>
    </row>
    <row r="255" spans="1:6" ht="25.5" hidden="1">
      <c r="A255" s="312" t="s">
        <v>370</v>
      </c>
      <c r="B255" s="24" t="s">
        <v>897</v>
      </c>
      <c r="C255" s="24" t="s">
        <v>158</v>
      </c>
      <c r="D255" s="28" t="s">
        <v>656</v>
      </c>
      <c r="E255" s="93">
        <v>400</v>
      </c>
      <c r="F255" s="169"/>
    </row>
    <row r="256" spans="1:6" ht="12.75">
      <c r="A256" s="78" t="s">
        <v>132</v>
      </c>
      <c r="B256" s="93" t="s">
        <v>897</v>
      </c>
      <c r="C256" s="95" t="s">
        <v>769</v>
      </c>
      <c r="D256" s="74"/>
      <c r="E256" s="93"/>
      <c r="F256" s="129">
        <f>F257</f>
        <v>16972744</v>
      </c>
    </row>
    <row r="257" spans="1:6" ht="38.25">
      <c r="A257" s="31" t="s">
        <v>673</v>
      </c>
      <c r="B257" s="24" t="s">
        <v>897</v>
      </c>
      <c r="C257" s="59" t="s">
        <v>769</v>
      </c>
      <c r="D257" s="28" t="s">
        <v>239</v>
      </c>
      <c r="E257" s="24"/>
      <c r="F257" s="87">
        <f>F258</f>
        <v>16972744</v>
      </c>
    </row>
    <row r="258" spans="1:6" ht="51">
      <c r="A258" s="20" t="s">
        <v>373</v>
      </c>
      <c r="B258" s="24" t="s">
        <v>897</v>
      </c>
      <c r="C258" s="59" t="s">
        <v>769</v>
      </c>
      <c r="D258" s="13" t="s">
        <v>709</v>
      </c>
      <c r="E258" s="25" t="s">
        <v>469</v>
      </c>
      <c r="F258" s="87">
        <f>F259+F262</f>
        <v>16972744</v>
      </c>
    </row>
    <row r="259" spans="1:6" ht="38.25">
      <c r="A259" s="63" t="s">
        <v>647</v>
      </c>
      <c r="B259" s="24" t="s">
        <v>897</v>
      </c>
      <c r="C259" s="59" t="s">
        <v>769</v>
      </c>
      <c r="D259" s="28" t="s">
        <v>710</v>
      </c>
      <c r="E259" s="25"/>
      <c r="F259" s="87">
        <f>F260</f>
        <v>16841640</v>
      </c>
    </row>
    <row r="260" spans="1:6" ht="25.5">
      <c r="A260" s="25" t="s">
        <v>189</v>
      </c>
      <c r="B260" s="24" t="s">
        <v>897</v>
      </c>
      <c r="C260" s="59" t="s">
        <v>769</v>
      </c>
      <c r="D260" s="28" t="s">
        <v>711</v>
      </c>
      <c r="E260" s="24" t="s">
        <v>469</v>
      </c>
      <c r="F260" s="87">
        <f>F261</f>
        <v>16841640</v>
      </c>
    </row>
    <row r="261" spans="1:6" ht="25.5">
      <c r="A261" s="81" t="s">
        <v>472</v>
      </c>
      <c r="B261" s="24" t="s">
        <v>897</v>
      </c>
      <c r="C261" s="59" t="s">
        <v>769</v>
      </c>
      <c r="D261" s="28" t="s">
        <v>711</v>
      </c>
      <c r="E261" s="24">
        <v>600</v>
      </c>
      <c r="F261" s="440">
        <f>16931753-142000+51887</f>
        <v>16841640</v>
      </c>
    </row>
    <row r="262" spans="1:6" ht="12.75">
      <c r="A262" s="280" t="s">
        <v>692</v>
      </c>
      <c r="B262" s="24" t="s">
        <v>897</v>
      </c>
      <c r="C262" s="59" t="s">
        <v>769</v>
      </c>
      <c r="D262" s="28" t="s">
        <v>948</v>
      </c>
      <c r="E262" s="93"/>
      <c r="F262" s="129">
        <f>F263</f>
        <v>131104</v>
      </c>
    </row>
    <row r="263" spans="1:6" ht="43.5" customHeight="1">
      <c r="A263" s="280" t="s">
        <v>503</v>
      </c>
      <c r="B263" s="24" t="s">
        <v>897</v>
      </c>
      <c r="C263" s="59" t="s">
        <v>769</v>
      </c>
      <c r="D263" s="28" t="s">
        <v>949</v>
      </c>
      <c r="E263" s="93"/>
      <c r="F263" s="129">
        <f>F264</f>
        <v>131104</v>
      </c>
    </row>
    <row r="264" spans="1:6" ht="21" customHeight="1">
      <c r="A264" s="81" t="s">
        <v>472</v>
      </c>
      <c r="B264" s="24" t="s">
        <v>897</v>
      </c>
      <c r="C264" s="59" t="s">
        <v>769</v>
      </c>
      <c r="D264" s="28" t="s">
        <v>949</v>
      </c>
      <c r="E264" s="93">
        <v>600</v>
      </c>
      <c r="F264" s="440">
        <v>131104</v>
      </c>
    </row>
    <row r="265" spans="1:6" ht="12.75">
      <c r="A265" s="22" t="s">
        <v>133</v>
      </c>
      <c r="B265" s="21" t="s">
        <v>897</v>
      </c>
      <c r="C265" s="21" t="s">
        <v>897</v>
      </c>
      <c r="D265" s="21" t="s">
        <v>469</v>
      </c>
      <c r="E265" s="21" t="s">
        <v>469</v>
      </c>
      <c r="F265" s="129">
        <f>F266</f>
        <v>2043000</v>
      </c>
    </row>
    <row r="266" spans="1:6" ht="51">
      <c r="A266" s="31" t="s">
        <v>846</v>
      </c>
      <c r="B266" s="24" t="s">
        <v>897</v>
      </c>
      <c r="C266" s="24" t="s">
        <v>897</v>
      </c>
      <c r="D266" s="28" t="s">
        <v>845</v>
      </c>
      <c r="E266" s="24" t="s">
        <v>469</v>
      </c>
      <c r="F266" s="87">
        <f>F267</f>
        <v>2043000</v>
      </c>
    </row>
    <row r="267" spans="1:6" ht="76.5">
      <c r="A267" s="20" t="s">
        <v>956</v>
      </c>
      <c r="B267" s="24" t="s">
        <v>897</v>
      </c>
      <c r="C267" s="24" t="s">
        <v>897</v>
      </c>
      <c r="D267" s="13" t="s">
        <v>182</v>
      </c>
      <c r="E267" s="25" t="s">
        <v>469</v>
      </c>
      <c r="F267" s="87">
        <f>F268+F278</f>
        <v>2043000</v>
      </c>
    </row>
    <row r="268" spans="1:6" ht="25.5">
      <c r="A268" s="69" t="s">
        <v>181</v>
      </c>
      <c r="B268" s="24" t="s">
        <v>897</v>
      </c>
      <c r="C268" s="24" t="s">
        <v>897</v>
      </c>
      <c r="D268" s="28" t="s">
        <v>180</v>
      </c>
      <c r="E268" s="25"/>
      <c r="F268" s="87">
        <f>F269+F272+F275</f>
        <v>1843000</v>
      </c>
    </row>
    <row r="269" spans="1:6" ht="12.75">
      <c r="A269" s="69" t="s">
        <v>179</v>
      </c>
      <c r="B269" s="24" t="s">
        <v>897</v>
      </c>
      <c r="C269" s="24" t="s">
        <v>897</v>
      </c>
      <c r="D269" s="28" t="s">
        <v>178</v>
      </c>
      <c r="E269" s="25"/>
      <c r="F269" s="87">
        <f>SUM(F270:F271)</f>
        <v>100000</v>
      </c>
    </row>
    <row r="270" spans="1:6" ht="25.5">
      <c r="A270" s="23" t="s">
        <v>403</v>
      </c>
      <c r="B270" s="24" t="s">
        <v>897</v>
      </c>
      <c r="C270" s="24" t="s">
        <v>897</v>
      </c>
      <c r="D270" s="28" t="s">
        <v>178</v>
      </c>
      <c r="E270" s="25">
        <v>200</v>
      </c>
      <c r="F270" s="440">
        <v>90000</v>
      </c>
    </row>
    <row r="271" spans="1:6" ht="25.5">
      <c r="A271" s="23" t="s">
        <v>472</v>
      </c>
      <c r="B271" s="24" t="s">
        <v>897</v>
      </c>
      <c r="C271" s="24" t="s">
        <v>897</v>
      </c>
      <c r="D271" s="28" t="s">
        <v>178</v>
      </c>
      <c r="E271" s="25">
        <v>600</v>
      </c>
      <c r="F271" s="440">
        <v>10000</v>
      </c>
    </row>
    <row r="272" spans="1:6" ht="12.75">
      <c r="A272" s="279" t="s">
        <v>876</v>
      </c>
      <c r="B272" s="24" t="s">
        <v>897</v>
      </c>
      <c r="C272" s="24" t="s">
        <v>897</v>
      </c>
      <c r="D272" s="28" t="s">
        <v>877</v>
      </c>
      <c r="E272" s="25"/>
      <c r="F272" s="87">
        <f>SUM(F273:F274)</f>
        <v>679770</v>
      </c>
    </row>
    <row r="273" spans="1:6" ht="12.75">
      <c r="A273" s="23" t="s">
        <v>463</v>
      </c>
      <c r="B273" s="24" t="s">
        <v>897</v>
      </c>
      <c r="C273" s="24" t="s">
        <v>897</v>
      </c>
      <c r="D273" s="28" t="s">
        <v>877</v>
      </c>
      <c r="E273" s="25">
        <v>300</v>
      </c>
      <c r="F273" s="89"/>
    </row>
    <row r="274" spans="1:6" ht="25.5">
      <c r="A274" s="23" t="s">
        <v>472</v>
      </c>
      <c r="B274" s="24" t="s">
        <v>897</v>
      </c>
      <c r="C274" s="24" t="s">
        <v>897</v>
      </c>
      <c r="D274" s="28" t="s">
        <v>877</v>
      </c>
      <c r="E274" s="25">
        <v>600</v>
      </c>
      <c r="F274" s="89">
        <v>679770</v>
      </c>
    </row>
    <row r="275" spans="1:6" ht="25.5">
      <c r="A275" s="79" t="s">
        <v>190</v>
      </c>
      <c r="B275" s="24" t="s">
        <v>897</v>
      </c>
      <c r="C275" s="24" t="s">
        <v>897</v>
      </c>
      <c r="D275" s="28" t="s">
        <v>191</v>
      </c>
      <c r="E275" s="25"/>
      <c r="F275" s="87">
        <f>SUM(F276:F277)</f>
        <v>1063230</v>
      </c>
    </row>
    <row r="276" spans="1:6" ht="12.75">
      <c r="A276" s="23" t="s">
        <v>463</v>
      </c>
      <c r="B276" s="24" t="s">
        <v>897</v>
      </c>
      <c r="C276" s="24" t="s">
        <v>897</v>
      </c>
      <c r="D276" s="28" t="s">
        <v>191</v>
      </c>
      <c r="E276" s="25">
        <v>300</v>
      </c>
      <c r="F276" s="447">
        <v>631276.8</v>
      </c>
    </row>
    <row r="277" spans="1:6" ht="25.5">
      <c r="A277" s="23" t="s">
        <v>472</v>
      </c>
      <c r="B277" s="24" t="s">
        <v>897</v>
      </c>
      <c r="C277" s="24" t="s">
        <v>897</v>
      </c>
      <c r="D277" s="28" t="s">
        <v>191</v>
      </c>
      <c r="E277" s="25">
        <v>600</v>
      </c>
      <c r="F277" s="447">
        <v>431953.2</v>
      </c>
    </row>
    <row r="278" spans="1:6" ht="51">
      <c r="A278" s="70" t="s">
        <v>488</v>
      </c>
      <c r="B278" s="93" t="s">
        <v>897</v>
      </c>
      <c r="C278" s="93" t="s">
        <v>897</v>
      </c>
      <c r="D278" s="74" t="s">
        <v>489</v>
      </c>
      <c r="E278" s="130"/>
      <c r="F278" s="129">
        <f>F279</f>
        <v>200000</v>
      </c>
    </row>
    <row r="279" spans="1:6" ht="12.75">
      <c r="A279" s="70" t="s">
        <v>491</v>
      </c>
      <c r="B279" s="93" t="s">
        <v>897</v>
      </c>
      <c r="C279" s="93" t="s">
        <v>897</v>
      </c>
      <c r="D279" s="74" t="s">
        <v>490</v>
      </c>
      <c r="E279" s="130"/>
      <c r="F279" s="129">
        <f>F280</f>
        <v>200000</v>
      </c>
    </row>
    <row r="280" spans="1:6" ht="25.5">
      <c r="A280" s="81" t="s">
        <v>403</v>
      </c>
      <c r="B280" s="93" t="s">
        <v>897</v>
      </c>
      <c r="C280" s="93" t="s">
        <v>897</v>
      </c>
      <c r="D280" s="74" t="s">
        <v>490</v>
      </c>
      <c r="E280" s="130">
        <v>200</v>
      </c>
      <c r="F280" s="440">
        <v>200000</v>
      </c>
    </row>
    <row r="281" spans="1:6" ht="12.75">
      <c r="A281" s="82" t="s">
        <v>246</v>
      </c>
      <c r="B281" s="134" t="s">
        <v>897</v>
      </c>
      <c r="C281" s="134" t="s">
        <v>770</v>
      </c>
      <c r="D281" s="134" t="s">
        <v>469</v>
      </c>
      <c r="E281" s="134" t="s">
        <v>469</v>
      </c>
      <c r="F281" s="129">
        <f>F282</f>
        <v>7412488</v>
      </c>
    </row>
    <row r="282" spans="1:6" ht="38.25">
      <c r="A282" s="31" t="s">
        <v>675</v>
      </c>
      <c r="B282" s="24" t="s">
        <v>897</v>
      </c>
      <c r="C282" s="24" t="s">
        <v>770</v>
      </c>
      <c r="D282" s="28" t="s">
        <v>239</v>
      </c>
      <c r="E282" s="24" t="s">
        <v>469</v>
      </c>
      <c r="F282" s="87">
        <f>F283+F297</f>
        <v>7412488</v>
      </c>
    </row>
    <row r="283" spans="1:6" ht="51">
      <c r="A283" s="20" t="s">
        <v>374</v>
      </c>
      <c r="B283" s="24" t="s">
        <v>897</v>
      </c>
      <c r="C283" s="24" t="s">
        <v>770</v>
      </c>
      <c r="D283" s="28" t="s">
        <v>712</v>
      </c>
      <c r="E283" s="25" t="s">
        <v>469</v>
      </c>
      <c r="F283" s="87">
        <f>F284+F287+F292</f>
        <v>7412488</v>
      </c>
    </row>
    <row r="284" spans="1:6" ht="51">
      <c r="A284" s="63" t="s">
        <v>648</v>
      </c>
      <c r="B284" s="24" t="s">
        <v>897</v>
      </c>
      <c r="C284" s="24" t="s">
        <v>770</v>
      </c>
      <c r="D284" s="28" t="s">
        <v>713</v>
      </c>
      <c r="E284" s="25"/>
      <c r="F284" s="87">
        <f>F285</f>
        <v>219131</v>
      </c>
    </row>
    <row r="285" spans="1:6" ht="38.25">
      <c r="A285" s="23" t="s">
        <v>296</v>
      </c>
      <c r="B285" s="24" t="s">
        <v>897</v>
      </c>
      <c r="C285" s="24" t="s">
        <v>770</v>
      </c>
      <c r="D285" s="28" t="s">
        <v>714</v>
      </c>
      <c r="E285" s="24"/>
      <c r="F285" s="87">
        <f>F286</f>
        <v>219131</v>
      </c>
    </row>
    <row r="286" spans="1:6" ht="56.25" customHeight="1">
      <c r="A286" s="23" t="s">
        <v>474</v>
      </c>
      <c r="B286" s="24" t="s">
        <v>897</v>
      </c>
      <c r="C286" s="24" t="s">
        <v>770</v>
      </c>
      <c r="D286" s="28" t="s">
        <v>714</v>
      </c>
      <c r="E286" s="24">
        <v>100</v>
      </c>
      <c r="F286" s="440">
        <v>219131</v>
      </c>
    </row>
    <row r="287" spans="1:6" ht="38.25">
      <c r="A287" s="69" t="s">
        <v>729</v>
      </c>
      <c r="B287" s="24" t="s">
        <v>897</v>
      </c>
      <c r="C287" s="24" t="s">
        <v>770</v>
      </c>
      <c r="D287" s="28" t="s">
        <v>716</v>
      </c>
      <c r="E287" s="24"/>
      <c r="F287" s="87">
        <f>F288</f>
        <v>5828506</v>
      </c>
    </row>
    <row r="288" spans="1:6" ht="25.5">
      <c r="A288" s="25" t="s">
        <v>189</v>
      </c>
      <c r="B288" s="24" t="s">
        <v>897</v>
      </c>
      <c r="C288" s="24" t="s">
        <v>770</v>
      </c>
      <c r="D288" s="28" t="s">
        <v>717</v>
      </c>
      <c r="E288" s="24" t="s">
        <v>469</v>
      </c>
      <c r="F288" s="87">
        <f>SUM(F289:F291)</f>
        <v>5828506</v>
      </c>
    </row>
    <row r="289" spans="1:6" ht="63.75">
      <c r="A289" s="23" t="s">
        <v>474</v>
      </c>
      <c r="B289" s="24" t="s">
        <v>897</v>
      </c>
      <c r="C289" s="24" t="s">
        <v>770</v>
      </c>
      <c r="D289" s="28" t="s">
        <v>717</v>
      </c>
      <c r="E289" s="24" t="s">
        <v>292</v>
      </c>
      <c r="F289" s="440">
        <v>4943000</v>
      </c>
    </row>
    <row r="290" spans="1:6" ht="25.5">
      <c r="A290" s="23" t="s">
        <v>403</v>
      </c>
      <c r="B290" s="24" t="s">
        <v>897</v>
      </c>
      <c r="C290" s="24" t="s">
        <v>770</v>
      </c>
      <c r="D290" s="28" t="s">
        <v>717</v>
      </c>
      <c r="E290" s="24" t="s">
        <v>456</v>
      </c>
      <c r="F290" s="440">
        <v>880000</v>
      </c>
    </row>
    <row r="291" spans="1:6" ht="12.75">
      <c r="A291" s="23" t="s">
        <v>459</v>
      </c>
      <c r="B291" s="24" t="s">
        <v>897</v>
      </c>
      <c r="C291" s="24" t="s">
        <v>770</v>
      </c>
      <c r="D291" s="28" t="s">
        <v>717</v>
      </c>
      <c r="E291" s="24">
        <v>800</v>
      </c>
      <c r="F291" s="440">
        <v>5506</v>
      </c>
    </row>
    <row r="292" spans="1:6" ht="38.25">
      <c r="A292" s="25" t="s">
        <v>880</v>
      </c>
      <c r="B292" s="24" t="s">
        <v>897</v>
      </c>
      <c r="C292" s="24" t="s">
        <v>770</v>
      </c>
      <c r="D292" s="28" t="s">
        <v>882</v>
      </c>
      <c r="E292" s="24"/>
      <c r="F292" s="87">
        <f>F293</f>
        <v>1364851</v>
      </c>
    </row>
    <row r="293" spans="1:6" ht="25.5">
      <c r="A293" s="25" t="s">
        <v>428</v>
      </c>
      <c r="B293" s="24" t="s">
        <v>897</v>
      </c>
      <c r="C293" s="24" t="s">
        <v>770</v>
      </c>
      <c r="D293" s="28" t="s">
        <v>883</v>
      </c>
      <c r="E293" s="24"/>
      <c r="F293" s="87">
        <f>SUM(F294:F296)</f>
        <v>1364851</v>
      </c>
    </row>
    <row r="294" spans="1:6" ht="63.75">
      <c r="A294" s="23" t="s">
        <v>474</v>
      </c>
      <c r="B294" s="24" t="s">
        <v>897</v>
      </c>
      <c r="C294" s="24" t="s">
        <v>770</v>
      </c>
      <c r="D294" s="28" t="s">
        <v>883</v>
      </c>
      <c r="E294" s="24" t="s">
        <v>292</v>
      </c>
      <c r="F294" s="440">
        <v>1192851</v>
      </c>
    </row>
    <row r="295" spans="1:6" ht="25.5">
      <c r="A295" s="23" t="s">
        <v>403</v>
      </c>
      <c r="B295" s="24" t="s">
        <v>897</v>
      </c>
      <c r="C295" s="24" t="s">
        <v>770</v>
      </c>
      <c r="D295" s="28" t="s">
        <v>883</v>
      </c>
      <c r="E295" s="24" t="s">
        <v>456</v>
      </c>
      <c r="F295" s="440">
        <v>168000</v>
      </c>
    </row>
    <row r="296" spans="1:6" ht="12.75">
      <c r="A296" s="106" t="s">
        <v>459</v>
      </c>
      <c r="B296" s="105" t="s">
        <v>897</v>
      </c>
      <c r="C296" s="105" t="s">
        <v>770</v>
      </c>
      <c r="D296" s="29" t="s">
        <v>883</v>
      </c>
      <c r="E296" s="105">
        <v>800</v>
      </c>
      <c r="F296" s="448">
        <v>4000</v>
      </c>
    </row>
    <row r="297" spans="1:6" ht="51">
      <c r="A297" s="300" t="s">
        <v>441</v>
      </c>
      <c r="B297" s="343" t="s">
        <v>897</v>
      </c>
      <c r="C297" s="343" t="s">
        <v>770</v>
      </c>
      <c r="D297" s="332" t="s">
        <v>240</v>
      </c>
      <c r="E297" s="301"/>
      <c r="F297" s="302">
        <f>F298</f>
        <v>0</v>
      </c>
    </row>
    <row r="298" spans="1:6" ht="25.5">
      <c r="A298" s="80" t="s">
        <v>646</v>
      </c>
      <c r="B298" s="343" t="s">
        <v>897</v>
      </c>
      <c r="C298" s="343" t="s">
        <v>770</v>
      </c>
      <c r="D298" s="332" t="s">
        <v>707</v>
      </c>
      <c r="E298" s="301"/>
      <c r="F298" s="302">
        <f>F299</f>
        <v>0</v>
      </c>
    </row>
    <row r="299" spans="1:6" ht="12.75">
      <c r="A299" s="77" t="s">
        <v>447</v>
      </c>
      <c r="B299" s="343" t="s">
        <v>897</v>
      </c>
      <c r="C299" s="343" t="s">
        <v>770</v>
      </c>
      <c r="D299" s="276" t="s">
        <v>446</v>
      </c>
      <c r="E299" s="301"/>
      <c r="F299" s="302">
        <f>F300</f>
        <v>0</v>
      </c>
    </row>
    <row r="300" spans="1:6" ht="12.75">
      <c r="A300" s="304" t="s">
        <v>463</v>
      </c>
      <c r="B300" s="343" t="s">
        <v>897</v>
      </c>
      <c r="C300" s="343" t="s">
        <v>770</v>
      </c>
      <c r="D300" s="276" t="s">
        <v>446</v>
      </c>
      <c r="E300" s="301">
        <v>300</v>
      </c>
      <c r="F300" s="306"/>
    </row>
    <row r="301" spans="1:6" ht="12.75">
      <c r="A301" s="263" t="s">
        <v>418</v>
      </c>
      <c r="B301" s="173" t="s">
        <v>235</v>
      </c>
      <c r="C301" s="264" t="s">
        <v>649</v>
      </c>
      <c r="D301" s="173" t="s">
        <v>469</v>
      </c>
      <c r="E301" s="173" t="s">
        <v>469</v>
      </c>
      <c r="F301" s="265">
        <f>F302</f>
        <v>24656156</v>
      </c>
    </row>
    <row r="302" spans="1:6" ht="12.75">
      <c r="A302" s="22" t="s">
        <v>247</v>
      </c>
      <c r="B302" s="21" t="s">
        <v>235</v>
      </c>
      <c r="C302" s="21" t="s">
        <v>156</v>
      </c>
      <c r="D302" s="21" t="s">
        <v>469</v>
      </c>
      <c r="E302" s="21" t="s">
        <v>469</v>
      </c>
      <c r="F302" s="87">
        <f>F303</f>
        <v>24656156</v>
      </c>
    </row>
    <row r="303" spans="1:6" ht="25.5">
      <c r="A303" s="31" t="s">
        <v>104</v>
      </c>
      <c r="B303" s="24" t="s">
        <v>235</v>
      </c>
      <c r="C303" s="24" t="s">
        <v>156</v>
      </c>
      <c r="D303" s="28" t="s">
        <v>718</v>
      </c>
      <c r="E303" s="24" t="s">
        <v>469</v>
      </c>
      <c r="F303" s="87">
        <f>F304+F310</f>
        <v>24656156</v>
      </c>
    </row>
    <row r="304" spans="1:6" ht="25.5">
      <c r="A304" s="78" t="s">
        <v>286</v>
      </c>
      <c r="B304" s="24" t="s">
        <v>235</v>
      </c>
      <c r="C304" s="24" t="s">
        <v>156</v>
      </c>
      <c r="D304" s="28" t="s">
        <v>719</v>
      </c>
      <c r="E304" s="25" t="s">
        <v>469</v>
      </c>
      <c r="F304" s="87">
        <f>F305</f>
        <v>4560091</v>
      </c>
    </row>
    <row r="305" spans="1:6" ht="12.75">
      <c r="A305" s="66" t="s">
        <v>177</v>
      </c>
      <c r="B305" s="24" t="s">
        <v>235</v>
      </c>
      <c r="C305" s="24" t="s">
        <v>156</v>
      </c>
      <c r="D305" s="28" t="s">
        <v>720</v>
      </c>
      <c r="E305" s="25"/>
      <c r="F305" s="87">
        <f>F306</f>
        <v>4560091</v>
      </c>
    </row>
    <row r="306" spans="1:6" ht="25.5">
      <c r="A306" s="25" t="s">
        <v>430</v>
      </c>
      <c r="B306" s="24" t="s">
        <v>235</v>
      </c>
      <c r="C306" s="24" t="s">
        <v>156</v>
      </c>
      <c r="D306" s="28" t="s">
        <v>721</v>
      </c>
      <c r="E306" s="24" t="s">
        <v>469</v>
      </c>
      <c r="F306" s="87">
        <f>SUM(F307:F309)</f>
        <v>4560091</v>
      </c>
    </row>
    <row r="307" spans="1:6" ht="63.75">
      <c r="A307" s="23" t="s">
        <v>474</v>
      </c>
      <c r="B307" s="24" t="s">
        <v>235</v>
      </c>
      <c r="C307" s="24" t="s">
        <v>156</v>
      </c>
      <c r="D307" s="28" t="s">
        <v>721</v>
      </c>
      <c r="E307" s="24">
        <v>100</v>
      </c>
      <c r="F307" s="440">
        <v>4082000</v>
      </c>
    </row>
    <row r="308" spans="1:6" ht="25.5">
      <c r="A308" s="23" t="s">
        <v>403</v>
      </c>
      <c r="B308" s="24" t="s">
        <v>235</v>
      </c>
      <c r="C308" s="24" t="s">
        <v>156</v>
      </c>
      <c r="D308" s="28" t="s">
        <v>721</v>
      </c>
      <c r="E308" s="24">
        <v>200</v>
      </c>
      <c r="F308" s="440">
        <v>443842</v>
      </c>
    </row>
    <row r="309" spans="1:6" ht="12.75">
      <c r="A309" s="23" t="s">
        <v>459</v>
      </c>
      <c r="B309" s="24" t="s">
        <v>235</v>
      </c>
      <c r="C309" s="24" t="s">
        <v>156</v>
      </c>
      <c r="D309" s="28" t="s">
        <v>721</v>
      </c>
      <c r="E309" s="24">
        <v>800</v>
      </c>
      <c r="F309" s="440">
        <f>33249+1000</f>
        <v>34249</v>
      </c>
    </row>
    <row r="310" spans="1:6" ht="25.5">
      <c r="A310" s="20" t="s">
        <v>287</v>
      </c>
      <c r="B310" s="24" t="s">
        <v>235</v>
      </c>
      <c r="C310" s="24" t="s">
        <v>156</v>
      </c>
      <c r="D310" s="28" t="s">
        <v>722</v>
      </c>
      <c r="E310" s="25"/>
      <c r="F310" s="87">
        <f>F311</f>
        <v>20096065</v>
      </c>
    </row>
    <row r="311" spans="1:6" ht="38.25">
      <c r="A311" s="66" t="s">
        <v>884</v>
      </c>
      <c r="B311" s="24" t="s">
        <v>235</v>
      </c>
      <c r="C311" s="24" t="s">
        <v>156</v>
      </c>
      <c r="D311" s="28" t="s">
        <v>723</v>
      </c>
      <c r="E311" s="25"/>
      <c r="F311" s="87">
        <f>F312+F314</f>
        <v>20096065</v>
      </c>
    </row>
    <row r="312" spans="1:6" ht="25.5">
      <c r="A312" s="25" t="s">
        <v>430</v>
      </c>
      <c r="B312" s="24" t="s">
        <v>235</v>
      </c>
      <c r="C312" s="24" t="s">
        <v>156</v>
      </c>
      <c r="D312" s="28" t="s">
        <v>724</v>
      </c>
      <c r="E312" s="25"/>
      <c r="F312" s="87">
        <f>F313</f>
        <v>19696065</v>
      </c>
    </row>
    <row r="313" spans="1:6" ht="25.5">
      <c r="A313" s="23" t="s">
        <v>472</v>
      </c>
      <c r="B313" s="24" t="s">
        <v>235</v>
      </c>
      <c r="C313" s="24" t="s">
        <v>156</v>
      </c>
      <c r="D313" s="28" t="s">
        <v>724</v>
      </c>
      <c r="E313" s="25">
        <v>600</v>
      </c>
      <c r="F313" s="440">
        <v>19696065</v>
      </c>
    </row>
    <row r="314" spans="1:6" ht="24">
      <c r="A314" s="77" t="s">
        <v>176</v>
      </c>
      <c r="B314" s="59" t="s">
        <v>235</v>
      </c>
      <c r="C314" s="24" t="s">
        <v>156</v>
      </c>
      <c r="D314" s="28" t="s">
        <v>443</v>
      </c>
      <c r="E314" s="25"/>
      <c r="F314" s="87">
        <f>F315</f>
        <v>400000</v>
      </c>
    </row>
    <row r="315" spans="1:6" ht="25.5">
      <c r="A315" s="26" t="s">
        <v>473</v>
      </c>
      <c r="B315" s="76" t="s">
        <v>235</v>
      </c>
      <c r="C315" s="24" t="s">
        <v>156</v>
      </c>
      <c r="D315" s="30" t="s">
        <v>443</v>
      </c>
      <c r="E315" s="51">
        <v>200</v>
      </c>
      <c r="F315" s="442">
        <v>400000</v>
      </c>
    </row>
    <row r="316" spans="1:6" ht="12.75">
      <c r="A316" s="127" t="s">
        <v>134</v>
      </c>
      <c r="B316" s="131" t="s">
        <v>770</v>
      </c>
      <c r="C316" s="132" t="s">
        <v>649</v>
      </c>
      <c r="D316" s="100"/>
      <c r="E316" s="133"/>
      <c r="F316" s="128">
        <f>F317</f>
        <v>573083</v>
      </c>
    </row>
    <row r="317" spans="1:6" ht="12.75">
      <c r="A317" s="81" t="s">
        <v>135</v>
      </c>
      <c r="B317" s="95" t="s">
        <v>770</v>
      </c>
      <c r="C317" s="95" t="s">
        <v>897</v>
      </c>
      <c r="D317" s="74"/>
      <c r="E317" s="130"/>
      <c r="F317" s="129">
        <f>F318</f>
        <v>573083</v>
      </c>
    </row>
    <row r="318" spans="1:6" ht="25.5">
      <c r="A318" s="31" t="s">
        <v>867</v>
      </c>
      <c r="B318" s="59" t="s">
        <v>770</v>
      </c>
      <c r="C318" s="59" t="s">
        <v>897</v>
      </c>
      <c r="D318" s="28" t="s">
        <v>103</v>
      </c>
      <c r="E318" s="25"/>
      <c r="F318" s="87">
        <f>F319</f>
        <v>573083</v>
      </c>
    </row>
    <row r="319" spans="1:6" ht="25.5">
      <c r="A319" s="20" t="s">
        <v>879</v>
      </c>
      <c r="B319" s="59" t="s">
        <v>770</v>
      </c>
      <c r="C319" s="59" t="s">
        <v>897</v>
      </c>
      <c r="D319" s="13" t="s">
        <v>105</v>
      </c>
      <c r="E319" s="25"/>
      <c r="F319" s="87">
        <f>F320</f>
        <v>573083</v>
      </c>
    </row>
    <row r="320" spans="1:6" ht="38.25">
      <c r="A320" s="83" t="s">
        <v>505</v>
      </c>
      <c r="B320" s="59" t="s">
        <v>770</v>
      </c>
      <c r="C320" s="59" t="s">
        <v>897</v>
      </c>
      <c r="D320" s="28" t="s">
        <v>136</v>
      </c>
      <c r="E320" s="25"/>
      <c r="F320" s="87">
        <f>F321</f>
        <v>573083</v>
      </c>
    </row>
    <row r="321" spans="1:6" ht="25.5">
      <c r="A321" s="26" t="s">
        <v>473</v>
      </c>
      <c r="B321" s="76" t="s">
        <v>770</v>
      </c>
      <c r="C321" s="76" t="s">
        <v>897</v>
      </c>
      <c r="D321" s="30" t="s">
        <v>136</v>
      </c>
      <c r="E321" s="51">
        <v>200</v>
      </c>
      <c r="F321" s="442">
        <v>573083</v>
      </c>
    </row>
    <row r="322" spans="1:6" ht="12.75">
      <c r="A322" s="33" t="s">
        <v>248</v>
      </c>
      <c r="B322" s="34" t="s">
        <v>236</v>
      </c>
      <c r="C322" s="60" t="s">
        <v>649</v>
      </c>
      <c r="D322" s="34" t="s">
        <v>469</v>
      </c>
      <c r="E322" s="34" t="s">
        <v>469</v>
      </c>
      <c r="F322" s="90">
        <f>F323+F346+F373</f>
        <v>19372058</v>
      </c>
    </row>
    <row r="323" spans="1:6" ht="12.75">
      <c r="A323" s="22" t="s">
        <v>249</v>
      </c>
      <c r="B323" s="21" t="s">
        <v>236</v>
      </c>
      <c r="C323" s="21" t="s">
        <v>769</v>
      </c>
      <c r="D323" s="21" t="s">
        <v>469</v>
      </c>
      <c r="E323" s="21" t="s">
        <v>469</v>
      </c>
      <c r="F323" s="129">
        <f>F324+F341</f>
        <v>7986493</v>
      </c>
    </row>
    <row r="324" spans="1:6" ht="25.5">
      <c r="A324" s="31" t="s">
        <v>529</v>
      </c>
      <c r="B324" s="24" t="s">
        <v>236</v>
      </c>
      <c r="C324" s="24" t="s">
        <v>769</v>
      </c>
      <c r="D324" s="28" t="s">
        <v>372</v>
      </c>
      <c r="E324" s="24" t="s">
        <v>469</v>
      </c>
      <c r="F324" s="87">
        <f>F325</f>
        <v>7986493</v>
      </c>
    </row>
    <row r="325" spans="1:6" ht="51">
      <c r="A325" s="20" t="s">
        <v>530</v>
      </c>
      <c r="B325" s="24" t="s">
        <v>236</v>
      </c>
      <c r="C325" s="24" t="s">
        <v>769</v>
      </c>
      <c r="D325" s="13" t="s">
        <v>200</v>
      </c>
      <c r="E325" s="25" t="s">
        <v>469</v>
      </c>
      <c r="F325" s="87">
        <f>F326+F333+F337</f>
        <v>7986493</v>
      </c>
    </row>
    <row r="326" spans="1:6" ht="25.5">
      <c r="A326" s="66" t="s">
        <v>885</v>
      </c>
      <c r="B326" s="24" t="s">
        <v>236</v>
      </c>
      <c r="C326" s="24" t="s">
        <v>769</v>
      </c>
      <c r="D326" s="65" t="s">
        <v>209</v>
      </c>
      <c r="E326" s="24"/>
      <c r="F326" s="87">
        <f>F327+F330</f>
        <v>7542420</v>
      </c>
    </row>
    <row r="327" spans="1:6" ht="25.5">
      <c r="A327" s="25" t="s">
        <v>289</v>
      </c>
      <c r="B327" s="24" t="s">
        <v>236</v>
      </c>
      <c r="C327" s="24" t="s">
        <v>769</v>
      </c>
      <c r="D327" s="28" t="s">
        <v>886</v>
      </c>
      <c r="E327" s="24" t="s">
        <v>469</v>
      </c>
      <c r="F327" s="87">
        <f>SUM(F328:F329)</f>
        <v>6862287</v>
      </c>
    </row>
    <row r="328" spans="1:6" ht="25.5">
      <c r="A328" s="23" t="s">
        <v>403</v>
      </c>
      <c r="B328" s="24" t="s">
        <v>236</v>
      </c>
      <c r="C328" s="24" t="s">
        <v>769</v>
      </c>
      <c r="D328" s="28" t="s">
        <v>886</v>
      </c>
      <c r="E328" s="24">
        <v>200</v>
      </c>
      <c r="F328" s="89">
        <v>110000</v>
      </c>
    </row>
    <row r="329" spans="1:6" ht="12.75">
      <c r="A329" s="23" t="s">
        <v>463</v>
      </c>
      <c r="B329" s="24" t="s">
        <v>236</v>
      </c>
      <c r="C329" s="24" t="s">
        <v>769</v>
      </c>
      <c r="D329" s="28" t="s">
        <v>886</v>
      </c>
      <c r="E329" s="24">
        <v>300</v>
      </c>
      <c r="F329" s="89">
        <v>6752287</v>
      </c>
    </row>
    <row r="330" spans="1:6" ht="25.5">
      <c r="A330" s="25" t="s">
        <v>290</v>
      </c>
      <c r="B330" s="24" t="s">
        <v>236</v>
      </c>
      <c r="C330" s="24" t="s">
        <v>769</v>
      </c>
      <c r="D330" s="28" t="s">
        <v>887</v>
      </c>
      <c r="E330" s="24" t="s">
        <v>469</v>
      </c>
      <c r="F330" s="87">
        <f>SUM(F331:F332)</f>
        <v>680133</v>
      </c>
    </row>
    <row r="331" spans="1:6" ht="25.5">
      <c r="A331" s="23" t="s">
        <v>403</v>
      </c>
      <c r="B331" s="24" t="s">
        <v>236</v>
      </c>
      <c r="C331" s="24" t="s">
        <v>769</v>
      </c>
      <c r="D331" s="28" t="s">
        <v>887</v>
      </c>
      <c r="E331" s="24">
        <v>200</v>
      </c>
      <c r="F331" s="89">
        <v>23000</v>
      </c>
    </row>
    <row r="332" spans="1:6" ht="12.75">
      <c r="A332" s="23" t="s">
        <v>463</v>
      </c>
      <c r="B332" s="24" t="s">
        <v>236</v>
      </c>
      <c r="C332" s="24" t="s">
        <v>769</v>
      </c>
      <c r="D332" s="28" t="s">
        <v>887</v>
      </c>
      <c r="E332" s="24" t="s">
        <v>462</v>
      </c>
      <c r="F332" s="89">
        <v>657133</v>
      </c>
    </row>
    <row r="333" spans="1:6" ht="25.5">
      <c r="A333" s="63" t="s">
        <v>206</v>
      </c>
      <c r="B333" s="21" t="s">
        <v>236</v>
      </c>
      <c r="C333" s="21" t="s">
        <v>769</v>
      </c>
      <c r="D333" s="65" t="s">
        <v>210</v>
      </c>
      <c r="E333" s="21"/>
      <c r="F333" s="87">
        <f>F334</f>
        <v>142484</v>
      </c>
    </row>
    <row r="334" spans="1:6" ht="38.25">
      <c r="A334" s="25" t="s">
        <v>432</v>
      </c>
      <c r="B334" s="24" t="s">
        <v>236</v>
      </c>
      <c r="C334" s="24" t="s">
        <v>769</v>
      </c>
      <c r="D334" s="28" t="s">
        <v>211</v>
      </c>
      <c r="E334" s="24" t="s">
        <v>469</v>
      </c>
      <c r="F334" s="87">
        <f>SUM(F335:F336)</f>
        <v>142484</v>
      </c>
    </row>
    <row r="335" spans="1:6" ht="25.5">
      <c r="A335" s="23" t="s">
        <v>403</v>
      </c>
      <c r="B335" s="24" t="s">
        <v>236</v>
      </c>
      <c r="C335" s="24" t="s">
        <v>769</v>
      </c>
      <c r="D335" s="28" t="s">
        <v>211</v>
      </c>
      <c r="E335" s="24">
        <v>200</v>
      </c>
      <c r="F335" s="87">
        <v>3052</v>
      </c>
    </row>
    <row r="336" spans="1:6" ht="12.75">
      <c r="A336" s="23" t="s">
        <v>463</v>
      </c>
      <c r="B336" s="24" t="s">
        <v>236</v>
      </c>
      <c r="C336" s="24" t="s">
        <v>769</v>
      </c>
      <c r="D336" s="28" t="s">
        <v>211</v>
      </c>
      <c r="E336" s="24" t="s">
        <v>462</v>
      </c>
      <c r="F336" s="89">
        <v>139432</v>
      </c>
    </row>
    <row r="337" spans="1:6" ht="38.25">
      <c r="A337" s="71" t="s">
        <v>888</v>
      </c>
      <c r="B337" s="21" t="s">
        <v>236</v>
      </c>
      <c r="C337" s="21" t="s">
        <v>769</v>
      </c>
      <c r="D337" s="13" t="s">
        <v>212</v>
      </c>
      <c r="E337" s="21"/>
      <c r="F337" s="87">
        <f>F338</f>
        <v>301589</v>
      </c>
    </row>
    <row r="338" spans="1:6" ht="38.25">
      <c r="A338" s="25" t="s">
        <v>187</v>
      </c>
      <c r="B338" s="24" t="s">
        <v>236</v>
      </c>
      <c r="C338" s="24" t="s">
        <v>769</v>
      </c>
      <c r="D338" s="28" t="s">
        <v>213</v>
      </c>
      <c r="E338" s="24" t="s">
        <v>469</v>
      </c>
      <c r="F338" s="87">
        <f>SUM(F339:F340)</f>
        <v>301589</v>
      </c>
    </row>
    <row r="339" spans="1:6" ht="25.5">
      <c r="A339" s="23" t="s">
        <v>403</v>
      </c>
      <c r="B339" s="24" t="s">
        <v>236</v>
      </c>
      <c r="C339" s="24" t="s">
        <v>769</v>
      </c>
      <c r="D339" s="28" t="s">
        <v>213</v>
      </c>
      <c r="E339" s="24">
        <v>200</v>
      </c>
      <c r="F339" s="89">
        <v>4500</v>
      </c>
    </row>
    <row r="340" spans="1:6" ht="12.75">
      <c r="A340" s="23" t="s">
        <v>463</v>
      </c>
      <c r="B340" s="24" t="s">
        <v>236</v>
      </c>
      <c r="C340" s="24" t="s">
        <v>769</v>
      </c>
      <c r="D340" s="28" t="s">
        <v>213</v>
      </c>
      <c r="E340" s="24">
        <v>300</v>
      </c>
      <c r="F340" s="89">
        <v>297089</v>
      </c>
    </row>
    <row r="341" spans="1:6" ht="38.25" hidden="1">
      <c r="A341" s="31" t="s">
        <v>442</v>
      </c>
      <c r="B341" s="24">
        <v>10</v>
      </c>
      <c r="C341" s="24" t="s">
        <v>769</v>
      </c>
      <c r="D341" s="28" t="s">
        <v>239</v>
      </c>
      <c r="E341" s="24"/>
      <c r="F341" s="87">
        <f>F342</f>
        <v>0</v>
      </c>
    </row>
    <row r="342" spans="1:6" ht="51" hidden="1">
      <c r="A342" s="20" t="s">
        <v>441</v>
      </c>
      <c r="B342" s="24">
        <v>10</v>
      </c>
      <c r="C342" s="24" t="s">
        <v>769</v>
      </c>
      <c r="D342" s="13" t="s">
        <v>240</v>
      </c>
      <c r="E342" s="24"/>
      <c r="F342" s="87">
        <f>F343</f>
        <v>0</v>
      </c>
    </row>
    <row r="343" spans="1:6" ht="25.5" hidden="1">
      <c r="A343" s="80" t="s">
        <v>646</v>
      </c>
      <c r="B343" s="24">
        <v>10</v>
      </c>
      <c r="C343" s="24" t="s">
        <v>769</v>
      </c>
      <c r="D343" s="13" t="s">
        <v>707</v>
      </c>
      <c r="E343" s="24"/>
      <c r="F343" s="87">
        <f>F344</f>
        <v>0</v>
      </c>
    </row>
    <row r="344" spans="1:6" ht="12.75" hidden="1">
      <c r="A344" s="77" t="s">
        <v>447</v>
      </c>
      <c r="B344" s="24">
        <v>10</v>
      </c>
      <c r="C344" s="24" t="s">
        <v>769</v>
      </c>
      <c r="D344" s="28" t="s">
        <v>446</v>
      </c>
      <c r="E344" s="24"/>
      <c r="F344" s="87">
        <f>F345</f>
        <v>0</v>
      </c>
    </row>
    <row r="345" spans="1:6" ht="12.75" hidden="1">
      <c r="A345" s="23" t="s">
        <v>463</v>
      </c>
      <c r="B345" s="24">
        <v>10</v>
      </c>
      <c r="C345" s="24" t="s">
        <v>769</v>
      </c>
      <c r="D345" s="28" t="s">
        <v>446</v>
      </c>
      <c r="E345" s="24">
        <v>300</v>
      </c>
      <c r="F345" s="89"/>
    </row>
    <row r="346" spans="1:6" ht="12.75">
      <c r="A346" s="22" t="s">
        <v>250</v>
      </c>
      <c r="B346" s="21" t="s">
        <v>236</v>
      </c>
      <c r="C346" s="21" t="s">
        <v>159</v>
      </c>
      <c r="D346" s="21" t="s">
        <v>469</v>
      </c>
      <c r="E346" s="21" t="s">
        <v>469</v>
      </c>
      <c r="F346" s="87">
        <f>F347+F355+F368</f>
        <v>8542665</v>
      </c>
    </row>
    <row r="347" spans="1:6" ht="25.5">
      <c r="A347" s="31" t="s">
        <v>529</v>
      </c>
      <c r="B347" s="24" t="s">
        <v>236</v>
      </c>
      <c r="C347" s="24" t="s">
        <v>159</v>
      </c>
      <c r="D347" s="28" t="s">
        <v>372</v>
      </c>
      <c r="E347" s="24"/>
      <c r="F347" s="87">
        <f>F348</f>
        <v>5274967</v>
      </c>
    </row>
    <row r="348" spans="1:6" ht="51">
      <c r="A348" s="20" t="s">
        <v>612</v>
      </c>
      <c r="B348" s="24" t="s">
        <v>236</v>
      </c>
      <c r="C348" s="24" t="s">
        <v>159</v>
      </c>
      <c r="D348" s="13" t="s">
        <v>96</v>
      </c>
      <c r="E348" s="25" t="s">
        <v>469</v>
      </c>
      <c r="F348" s="87">
        <f>F349+F352</f>
        <v>5274967</v>
      </c>
    </row>
    <row r="349" spans="1:6" ht="38.25">
      <c r="A349" s="66" t="s">
        <v>493</v>
      </c>
      <c r="B349" s="24" t="s">
        <v>236</v>
      </c>
      <c r="C349" s="24" t="s">
        <v>159</v>
      </c>
      <c r="D349" s="24" t="s">
        <v>207</v>
      </c>
      <c r="E349" s="24"/>
      <c r="F349" s="87">
        <f>F350</f>
        <v>1265319</v>
      </c>
    </row>
    <row r="350" spans="1:6" ht="12.75">
      <c r="A350" s="63" t="s">
        <v>237</v>
      </c>
      <c r="B350" s="24" t="s">
        <v>236</v>
      </c>
      <c r="C350" s="24" t="s">
        <v>159</v>
      </c>
      <c r="D350" s="28" t="s">
        <v>494</v>
      </c>
      <c r="E350" s="24"/>
      <c r="F350" s="87">
        <f>F351</f>
        <v>1265319</v>
      </c>
    </row>
    <row r="351" spans="1:6" ht="12.75">
      <c r="A351" s="23" t="s">
        <v>463</v>
      </c>
      <c r="B351" s="24" t="s">
        <v>236</v>
      </c>
      <c r="C351" s="24" t="s">
        <v>159</v>
      </c>
      <c r="D351" s="28" t="s">
        <v>494</v>
      </c>
      <c r="E351" s="24">
        <v>300</v>
      </c>
      <c r="F351" s="89">
        <v>1265319</v>
      </c>
    </row>
    <row r="352" spans="1:6" ht="51">
      <c r="A352" s="66" t="s">
        <v>208</v>
      </c>
      <c r="B352" s="24" t="s">
        <v>236</v>
      </c>
      <c r="C352" s="24" t="s">
        <v>159</v>
      </c>
      <c r="D352" s="13" t="s">
        <v>495</v>
      </c>
      <c r="E352" s="25"/>
      <c r="F352" s="87">
        <f>F353</f>
        <v>4009648</v>
      </c>
    </row>
    <row r="353" spans="1:6" ht="38.25">
      <c r="A353" s="25" t="s">
        <v>291</v>
      </c>
      <c r="B353" s="24" t="s">
        <v>236</v>
      </c>
      <c r="C353" s="24" t="s">
        <v>159</v>
      </c>
      <c r="D353" s="28" t="s">
        <v>496</v>
      </c>
      <c r="E353" s="24" t="s">
        <v>469</v>
      </c>
      <c r="F353" s="87">
        <f>SUM(F354:F354)</f>
        <v>4009648</v>
      </c>
    </row>
    <row r="354" spans="1:6" ht="12.75">
      <c r="A354" s="23" t="s">
        <v>463</v>
      </c>
      <c r="B354" s="24" t="s">
        <v>236</v>
      </c>
      <c r="C354" s="24" t="s">
        <v>159</v>
      </c>
      <c r="D354" s="28" t="s">
        <v>496</v>
      </c>
      <c r="E354" s="24">
        <v>300</v>
      </c>
      <c r="F354" s="89">
        <v>4009648</v>
      </c>
    </row>
    <row r="355" spans="1:6" ht="38.25">
      <c r="A355" s="31" t="s">
        <v>673</v>
      </c>
      <c r="B355" s="24">
        <v>10</v>
      </c>
      <c r="C355" s="24" t="s">
        <v>159</v>
      </c>
      <c r="D355" s="28" t="s">
        <v>239</v>
      </c>
      <c r="E355" s="24"/>
      <c r="F355" s="87">
        <f>F356+F360</f>
        <v>3267698</v>
      </c>
    </row>
    <row r="356" spans="1:6" ht="51" hidden="1">
      <c r="A356" s="300" t="s">
        <v>374</v>
      </c>
      <c r="B356" s="301">
        <v>10</v>
      </c>
      <c r="C356" s="301" t="s">
        <v>159</v>
      </c>
      <c r="D356" s="276" t="s">
        <v>712</v>
      </c>
      <c r="E356" s="301"/>
      <c r="F356" s="302"/>
    </row>
    <row r="357" spans="1:6" ht="38.25" hidden="1">
      <c r="A357" s="69" t="s">
        <v>729</v>
      </c>
      <c r="B357" s="301">
        <v>10</v>
      </c>
      <c r="C357" s="301" t="s">
        <v>159</v>
      </c>
      <c r="D357" s="276" t="s">
        <v>716</v>
      </c>
      <c r="E357" s="301"/>
      <c r="F357" s="302"/>
    </row>
    <row r="358" spans="1:6" ht="25.5" hidden="1">
      <c r="A358" s="303" t="s">
        <v>189</v>
      </c>
      <c r="B358" s="301">
        <v>10</v>
      </c>
      <c r="C358" s="301" t="s">
        <v>159</v>
      </c>
      <c r="D358" s="276" t="s">
        <v>717</v>
      </c>
      <c r="E358" s="301" t="s">
        <v>469</v>
      </c>
      <c r="F358" s="302"/>
    </row>
    <row r="359" spans="1:6" ht="63.75" hidden="1">
      <c r="A359" s="304" t="s">
        <v>474</v>
      </c>
      <c r="B359" s="301">
        <v>10</v>
      </c>
      <c r="C359" s="301" t="s">
        <v>159</v>
      </c>
      <c r="D359" s="276" t="s">
        <v>717</v>
      </c>
      <c r="E359" s="301" t="s">
        <v>292</v>
      </c>
      <c r="F359" s="302"/>
    </row>
    <row r="360" spans="1:6" ht="38.25">
      <c r="A360" s="20" t="s">
        <v>674</v>
      </c>
      <c r="B360" s="24">
        <v>10</v>
      </c>
      <c r="C360" s="24" t="s">
        <v>159</v>
      </c>
      <c r="D360" s="13" t="s">
        <v>240</v>
      </c>
      <c r="E360" s="24"/>
      <c r="F360" s="87">
        <f>F361+F364</f>
        <v>3267698</v>
      </c>
    </row>
    <row r="361" spans="1:6" ht="25.5" hidden="1">
      <c r="A361" s="63" t="s">
        <v>643</v>
      </c>
      <c r="B361" s="301">
        <v>10</v>
      </c>
      <c r="C361" s="301" t="s">
        <v>159</v>
      </c>
      <c r="D361" s="276" t="s">
        <v>241</v>
      </c>
      <c r="E361" s="301"/>
      <c r="F361" s="87"/>
    </row>
    <row r="362" spans="1:6" ht="25.5" hidden="1">
      <c r="A362" s="303" t="s">
        <v>189</v>
      </c>
      <c r="B362" s="301">
        <v>10</v>
      </c>
      <c r="C362" s="301" t="s">
        <v>159</v>
      </c>
      <c r="D362" s="276" t="s">
        <v>703</v>
      </c>
      <c r="E362" s="301"/>
      <c r="F362" s="302"/>
    </row>
    <row r="363" spans="1:6" ht="63.75" hidden="1">
      <c r="A363" s="304" t="s">
        <v>474</v>
      </c>
      <c r="B363" s="301">
        <v>10</v>
      </c>
      <c r="C363" s="301" t="s">
        <v>159</v>
      </c>
      <c r="D363" s="276" t="s">
        <v>703</v>
      </c>
      <c r="E363" s="301">
        <v>100</v>
      </c>
      <c r="F363" s="302"/>
    </row>
    <row r="364" spans="1:6" ht="25.5">
      <c r="A364" s="67" t="s">
        <v>644</v>
      </c>
      <c r="B364" s="24">
        <v>10</v>
      </c>
      <c r="C364" s="24" t="s">
        <v>159</v>
      </c>
      <c r="D364" s="13" t="s">
        <v>214</v>
      </c>
      <c r="E364" s="24"/>
      <c r="F364" s="87">
        <f>F365</f>
        <v>3267698</v>
      </c>
    </row>
    <row r="365" spans="1:6" ht="12.75">
      <c r="A365" s="23" t="s">
        <v>726</v>
      </c>
      <c r="B365" s="24">
        <v>10</v>
      </c>
      <c r="C365" s="24" t="s">
        <v>159</v>
      </c>
      <c r="D365" s="28" t="s">
        <v>618</v>
      </c>
      <c r="E365" s="24"/>
      <c r="F365" s="87">
        <f>SUM(F366:F367)</f>
        <v>3267698</v>
      </c>
    </row>
    <row r="366" spans="1:6" ht="25.5">
      <c r="A366" s="23" t="s">
        <v>403</v>
      </c>
      <c r="B366" s="24">
        <v>10</v>
      </c>
      <c r="C366" s="24" t="s">
        <v>159</v>
      </c>
      <c r="D366" s="28" t="s">
        <v>618</v>
      </c>
      <c r="E366" s="24">
        <v>200</v>
      </c>
      <c r="F366" s="89">
        <v>13018</v>
      </c>
    </row>
    <row r="367" spans="1:6" ht="12.75">
      <c r="A367" s="23" t="s">
        <v>463</v>
      </c>
      <c r="B367" s="24">
        <v>10</v>
      </c>
      <c r="C367" s="24" t="s">
        <v>159</v>
      </c>
      <c r="D367" s="28" t="s">
        <v>618</v>
      </c>
      <c r="E367" s="24">
        <v>300</v>
      </c>
      <c r="F367" s="89">
        <v>3254680</v>
      </c>
    </row>
    <row r="368" spans="1:6" ht="51" hidden="1">
      <c r="A368" s="305" t="s">
        <v>672</v>
      </c>
      <c r="B368" s="301">
        <v>10</v>
      </c>
      <c r="C368" s="301" t="s">
        <v>159</v>
      </c>
      <c r="D368" s="276" t="s">
        <v>109</v>
      </c>
      <c r="E368" s="301" t="s">
        <v>469</v>
      </c>
      <c r="F368" s="306"/>
    </row>
    <row r="369" spans="1:6" ht="89.25" hidden="1">
      <c r="A369" s="78" t="s">
        <v>697</v>
      </c>
      <c r="B369" s="301">
        <v>10</v>
      </c>
      <c r="C369" s="301" t="s">
        <v>159</v>
      </c>
      <c r="D369" s="276" t="s">
        <v>110</v>
      </c>
      <c r="E369" s="301"/>
      <c r="F369" s="306"/>
    </row>
    <row r="370" spans="1:6" ht="63.75" hidden="1">
      <c r="A370" s="63" t="s">
        <v>634</v>
      </c>
      <c r="B370" s="301">
        <v>10</v>
      </c>
      <c r="C370" s="301" t="s">
        <v>159</v>
      </c>
      <c r="D370" s="276" t="s">
        <v>115</v>
      </c>
      <c r="E370" s="301"/>
      <c r="F370" s="306"/>
    </row>
    <row r="371" spans="1:6" ht="25.5" hidden="1">
      <c r="A371" s="303" t="s">
        <v>189</v>
      </c>
      <c r="B371" s="301">
        <v>10</v>
      </c>
      <c r="C371" s="301" t="s">
        <v>159</v>
      </c>
      <c r="D371" s="276" t="s">
        <v>116</v>
      </c>
      <c r="E371" s="301" t="s">
        <v>469</v>
      </c>
      <c r="F371" s="306"/>
    </row>
    <row r="372" spans="1:6" ht="63.75" hidden="1">
      <c r="A372" s="304" t="s">
        <v>474</v>
      </c>
      <c r="B372" s="301">
        <v>10</v>
      </c>
      <c r="C372" s="301" t="s">
        <v>159</v>
      </c>
      <c r="D372" s="276" t="s">
        <v>116</v>
      </c>
      <c r="E372" s="301">
        <v>100</v>
      </c>
      <c r="F372" s="306"/>
    </row>
    <row r="373" spans="1:6" ht="12.75">
      <c r="A373" s="22" t="s">
        <v>256</v>
      </c>
      <c r="B373" s="21" t="s">
        <v>236</v>
      </c>
      <c r="C373" s="21" t="s">
        <v>160</v>
      </c>
      <c r="D373" s="21" t="s">
        <v>469</v>
      </c>
      <c r="E373" s="21" t="s">
        <v>469</v>
      </c>
      <c r="F373" s="87">
        <f>F374</f>
        <v>2842900</v>
      </c>
    </row>
    <row r="374" spans="1:6" ht="25.5">
      <c r="A374" s="31" t="s">
        <v>529</v>
      </c>
      <c r="B374" s="24" t="s">
        <v>236</v>
      </c>
      <c r="C374" s="24" t="s">
        <v>160</v>
      </c>
      <c r="D374" s="28" t="s">
        <v>372</v>
      </c>
      <c r="E374" s="24" t="s">
        <v>469</v>
      </c>
      <c r="F374" s="87">
        <f>F375</f>
        <v>2842900</v>
      </c>
    </row>
    <row r="375" spans="1:6" ht="51">
      <c r="A375" s="20" t="s">
        <v>808</v>
      </c>
      <c r="B375" s="24" t="s">
        <v>236</v>
      </c>
      <c r="C375" s="24" t="s">
        <v>160</v>
      </c>
      <c r="D375" s="13" t="s">
        <v>95</v>
      </c>
      <c r="E375" s="25" t="s">
        <v>469</v>
      </c>
      <c r="F375" s="87">
        <f>F376+F381</f>
        <v>2842900</v>
      </c>
    </row>
    <row r="376" spans="1:6" ht="51">
      <c r="A376" s="67" t="s">
        <v>497</v>
      </c>
      <c r="B376" s="24" t="s">
        <v>236</v>
      </c>
      <c r="C376" s="24" t="s">
        <v>160</v>
      </c>
      <c r="D376" s="13" t="s">
        <v>498</v>
      </c>
      <c r="E376" s="25"/>
      <c r="F376" s="87">
        <f>F377</f>
        <v>2140600</v>
      </c>
    </row>
    <row r="377" spans="1:6" ht="38.25">
      <c r="A377" s="25" t="s">
        <v>818</v>
      </c>
      <c r="B377" s="24" t="s">
        <v>236</v>
      </c>
      <c r="C377" s="24" t="s">
        <v>160</v>
      </c>
      <c r="D377" s="28" t="s">
        <v>499</v>
      </c>
      <c r="E377" s="24" t="s">
        <v>469</v>
      </c>
      <c r="F377" s="87">
        <f>SUM(F378:F380)</f>
        <v>2140600</v>
      </c>
    </row>
    <row r="378" spans="1:6" ht="63.75">
      <c r="A378" s="23" t="s">
        <v>474</v>
      </c>
      <c r="B378" s="24" t="s">
        <v>236</v>
      </c>
      <c r="C378" s="24" t="s">
        <v>160</v>
      </c>
      <c r="D378" s="28" t="s">
        <v>499</v>
      </c>
      <c r="E378" s="24">
        <v>100</v>
      </c>
      <c r="F378" s="89">
        <v>1999000</v>
      </c>
    </row>
    <row r="379" spans="1:6" ht="25.5">
      <c r="A379" s="23" t="s">
        <v>403</v>
      </c>
      <c r="B379" s="24" t="s">
        <v>236</v>
      </c>
      <c r="C379" s="24" t="s">
        <v>160</v>
      </c>
      <c r="D379" s="28" t="s">
        <v>499</v>
      </c>
      <c r="E379" s="25">
        <v>200</v>
      </c>
      <c r="F379" s="89">
        <v>141000</v>
      </c>
    </row>
    <row r="380" spans="1:6" ht="12.75">
      <c r="A380" s="26" t="s">
        <v>459</v>
      </c>
      <c r="B380" s="27" t="s">
        <v>236</v>
      </c>
      <c r="C380" s="27" t="s">
        <v>160</v>
      </c>
      <c r="D380" s="30" t="s">
        <v>499</v>
      </c>
      <c r="E380" s="51">
        <v>800</v>
      </c>
      <c r="F380" s="119">
        <v>600</v>
      </c>
    </row>
    <row r="381" spans="1:6" ht="51">
      <c r="A381" s="320" t="s">
        <v>743</v>
      </c>
      <c r="B381" s="24" t="s">
        <v>236</v>
      </c>
      <c r="C381" s="24" t="s">
        <v>160</v>
      </c>
      <c r="D381" s="28" t="s">
        <v>742</v>
      </c>
      <c r="E381" s="346"/>
      <c r="F381" s="347">
        <f>F382+F383</f>
        <v>702300</v>
      </c>
    </row>
    <row r="382" spans="1:6" ht="63.75">
      <c r="A382" s="23" t="s">
        <v>474</v>
      </c>
      <c r="B382" s="24" t="s">
        <v>236</v>
      </c>
      <c r="C382" s="24" t="s">
        <v>160</v>
      </c>
      <c r="D382" s="344" t="s">
        <v>742</v>
      </c>
      <c r="E382" s="345">
        <v>100</v>
      </c>
      <c r="F382" s="347">
        <v>611600</v>
      </c>
    </row>
    <row r="383" spans="1:6" ht="25.5">
      <c r="A383" s="23" t="s">
        <v>403</v>
      </c>
      <c r="B383" s="24" t="s">
        <v>236</v>
      </c>
      <c r="C383" s="24" t="s">
        <v>160</v>
      </c>
      <c r="D383" s="344" t="s">
        <v>742</v>
      </c>
      <c r="E383" s="345">
        <v>200</v>
      </c>
      <c r="F383" s="347">
        <v>90700</v>
      </c>
    </row>
    <row r="384" spans="1:6" ht="12.75">
      <c r="A384" s="33" t="s">
        <v>617</v>
      </c>
      <c r="B384" s="34" t="s">
        <v>162</v>
      </c>
      <c r="C384" s="60" t="s">
        <v>649</v>
      </c>
      <c r="D384" s="34" t="s">
        <v>469</v>
      </c>
      <c r="E384" s="173" t="s">
        <v>469</v>
      </c>
      <c r="F384" s="292">
        <f aca="true" t="shared" si="0" ref="F384:F389">F385</f>
        <v>300000</v>
      </c>
    </row>
    <row r="385" spans="1:6" ht="12.75">
      <c r="A385" s="22" t="s">
        <v>847</v>
      </c>
      <c r="B385" s="21" t="s">
        <v>162</v>
      </c>
      <c r="C385" s="21" t="s">
        <v>158</v>
      </c>
      <c r="D385" s="21" t="s">
        <v>469</v>
      </c>
      <c r="E385" s="21" t="s">
        <v>469</v>
      </c>
      <c r="F385" s="87">
        <f t="shared" si="0"/>
        <v>300000</v>
      </c>
    </row>
    <row r="386" spans="1:6" ht="51">
      <c r="A386" s="31" t="s">
        <v>846</v>
      </c>
      <c r="B386" s="24" t="s">
        <v>162</v>
      </c>
      <c r="C386" s="24" t="s">
        <v>158</v>
      </c>
      <c r="D386" s="28" t="s">
        <v>845</v>
      </c>
      <c r="E386" s="35" t="s">
        <v>469</v>
      </c>
      <c r="F386" s="87">
        <f t="shared" si="0"/>
        <v>300000</v>
      </c>
    </row>
    <row r="387" spans="1:6" ht="63.75">
      <c r="A387" s="20" t="s">
        <v>844</v>
      </c>
      <c r="B387" s="24" t="s">
        <v>162</v>
      </c>
      <c r="C387" s="24" t="s">
        <v>158</v>
      </c>
      <c r="D387" s="28" t="s">
        <v>623</v>
      </c>
      <c r="E387" s="36" t="s">
        <v>469</v>
      </c>
      <c r="F387" s="87">
        <f t="shared" si="0"/>
        <v>300000</v>
      </c>
    </row>
    <row r="388" spans="1:6" ht="63.75">
      <c r="A388" s="69" t="s">
        <v>622</v>
      </c>
      <c r="B388" s="24" t="s">
        <v>162</v>
      </c>
      <c r="C388" s="24" t="s">
        <v>158</v>
      </c>
      <c r="D388" s="28" t="s">
        <v>621</v>
      </c>
      <c r="E388" s="36"/>
      <c r="F388" s="87">
        <f t="shared" si="0"/>
        <v>300000</v>
      </c>
    </row>
    <row r="389" spans="1:6" ht="51">
      <c r="A389" s="69" t="s">
        <v>620</v>
      </c>
      <c r="B389" s="24" t="s">
        <v>162</v>
      </c>
      <c r="C389" s="24" t="s">
        <v>158</v>
      </c>
      <c r="D389" s="28" t="s">
        <v>619</v>
      </c>
      <c r="E389" s="36"/>
      <c r="F389" s="87">
        <f t="shared" si="0"/>
        <v>300000</v>
      </c>
    </row>
    <row r="390" spans="1:6" ht="25.5">
      <c r="A390" s="26" t="s">
        <v>403</v>
      </c>
      <c r="B390" s="27" t="s">
        <v>162</v>
      </c>
      <c r="C390" s="27" t="s">
        <v>158</v>
      </c>
      <c r="D390" s="30" t="s">
        <v>619</v>
      </c>
      <c r="E390" s="51">
        <v>200</v>
      </c>
      <c r="F390" s="86">
        <v>300000</v>
      </c>
    </row>
    <row r="391" spans="1:6" ht="25.5">
      <c r="A391" s="33" t="s">
        <v>457</v>
      </c>
      <c r="B391" s="34" t="s">
        <v>768</v>
      </c>
      <c r="C391" s="60" t="s">
        <v>649</v>
      </c>
      <c r="D391" s="34" t="s">
        <v>469</v>
      </c>
      <c r="E391" s="34" t="s">
        <v>469</v>
      </c>
      <c r="F391" s="170">
        <f aca="true" t="shared" si="1" ref="F391:F396">F392</f>
        <v>55000</v>
      </c>
    </row>
    <row r="392" spans="1:6" ht="25.5">
      <c r="A392" s="22" t="s">
        <v>458</v>
      </c>
      <c r="B392" s="21" t="s">
        <v>768</v>
      </c>
      <c r="C392" s="21" t="s">
        <v>156</v>
      </c>
      <c r="D392" s="45" t="s">
        <v>469</v>
      </c>
      <c r="E392" s="45" t="s">
        <v>469</v>
      </c>
      <c r="F392" s="87">
        <f t="shared" si="1"/>
        <v>55000</v>
      </c>
    </row>
    <row r="393" spans="1:6" ht="25.5">
      <c r="A393" s="31" t="s">
        <v>538</v>
      </c>
      <c r="B393" s="24" t="s">
        <v>768</v>
      </c>
      <c r="C393" s="24" t="s">
        <v>156</v>
      </c>
      <c r="D393" s="28" t="s">
        <v>938</v>
      </c>
      <c r="E393" s="35" t="s">
        <v>469</v>
      </c>
      <c r="F393" s="87">
        <f t="shared" si="1"/>
        <v>55000</v>
      </c>
    </row>
    <row r="394" spans="1:6" ht="38.25">
      <c r="A394" s="20" t="s">
        <v>819</v>
      </c>
      <c r="B394" s="24" t="s">
        <v>768</v>
      </c>
      <c r="C394" s="24" t="s">
        <v>156</v>
      </c>
      <c r="D394" s="28" t="s">
        <v>202</v>
      </c>
      <c r="E394" s="36" t="s">
        <v>469</v>
      </c>
      <c r="F394" s="87">
        <f t="shared" si="1"/>
        <v>55000</v>
      </c>
    </row>
    <row r="395" spans="1:6" ht="51">
      <c r="A395" s="63" t="s">
        <v>201</v>
      </c>
      <c r="B395" s="24" t="s">
        <v>768</v>
      </c>
      <c r="C395" s="24" t="s">
        <v>156</v>
      </c>
      <c r="D395" s="28" t="s">
        <v>203</v>
      </c>
      <c r="E395" s="36"/>
      <c r="F395" s="87">
        <f t="shared" si="1"/>
        <v>55000</v>
      </c>
    </row>
    <row r="396" spans="1:6" ht="12.75">
      <c r="A396" s="69" t="s">
        <v>204</v>
      </c>
      <c r="B396" s="24" t="s">
        <v>768</v>
      </c>
      <c r="C396" s="24" t="s">
        <v>156</v>
      </c>
      <c r="D396" s="28" t="s">
        <v>205</v>
      </c>
      <c r="E396" s="35" t="s">
        <v>469</v>
      </c>
      <c r="F396" s="87">
        <f t="shared" si="1"/>
        <v>55000</v>
      </c>
    </row>
    <row r="397" spans="1:6" ht="20.25" customHeight="1">
      <c r="A397" s="26" t="s">
        <v>188</v>
      </c>
      <c r="B397" s="27" t="s">
        <v>768</v>
      </c>
      <c r="C397" s="27" t="s">
        <v>156</v>
      </c>
      <c r="D397" s="30" t="s">
        <v>205</v>
      </c>
      <c r="E397" s="27" t="s">
        <v>464</v>
      </c>
      <c r="F397" s="86">
        <v>55000</v>
      </c>
    </row>
  </sheetData>
  <sheetProtection/>
  <mergeCells count="1">
    <mergeCell ref="G193:M19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8"/>
  </sheetPr>
  <dimension ref="A1:G33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5.57421875" style="14" customWidth="1"/>
    <col min="2" max="2" width="3.8515625" style="14" customWidth="1"/>
    <col min="3" max="3" width="4.57421875" style="14" customWidth="1"/>
    <col min="4" max="4" width="13.140625" style="14" customWidth="1"/>
    <col min="5" max="5" width="4.57421875" style="14" customWidth="1"/>
    <col min="6" max="7" width="13.8515625" style="135" customWidth="1"/>
    <col min="8" max="16384" width="9.140625" style="14" customWidth="1"/>
  </cols>
  <sheetData>
    <row r="1" spans="1:7" ht="12.75">
      <c r="A1" s="32"/>
      <c r="B1" s="16"/>
      <c r="C1" s="16"/>
      <c r="D1" s="16"/>
      <c r="E1" s="16"/>
      <c r="F1" s="163"/>
      <c r="G1" s="163" t="s">
        <v>851</v>
      </c>
    </row>
    <row r="2" spans="1:7" ht="12.75">
      <c r="A2" s="32"/>
      <c r="B2" s="16"/>
      <c r="C2" s="16"/>
      <c r="D2" s="16"/>
      <c r="E2" s="16"/>
      <c r="F2" s="164"/>
      <c r="G2" s="164" t="s">
        <v>433</v>
      </c>
    </row>
    <row r="3" spans="1:7" ht="12.75">
      <c r="A3" s="15"/>
      <c r="B3" s="16"/>
      <c r="C3" s="16"/>
      <c r="D3" s="16"/>
      <c r="E3" s="16"/>
      <c r="F3" s="174"/>
      <c r="G3" s="174" t="s">
        <v>297</v>
      </c>
    </row>
    <row r="4" spans="1:7" ht="38.25">
      <c r="A4" s="19" t="s">
        <v>298</v>
      </c>
      <c r="B4" s="19"/>
      <c r="C4" s="19"/>
      <c r="D4" s="19"/>
      <c r="E4" s="19"/>
      <c r="F4" s="165"/>
      <c r="G4" s="165"/>
    </row>
    <row r="5" spans="1:7" ht="12.75">
      <c r="A5" s="37"/>
      <c r="B5" s="37"/>
      <c r="C5" s="37"/>
      <c r="D5" s="37"/>
      <c r="E5" s="37"/>
      <c r="F5" s="166"/>
      <c r="G5" s="166" t="s">
        <v>470</v>
      </c>
    </row>
    <row r="6" spans="1:7" ht="22.5">
      <c r="A6" s="46" t="s">
        <v>466</v>
      </c>
      <c r="B6" s="46" t="s">
        <v>149</v>
      </c>
      <c r="C6" s="46" t="s">
        <v>150</v>
      </c>
      <c r="D6" s="46" t="s">
        <v>151</v>
      </c>
      <c r="E6" s="46" t="s">
        <v>152</v>
      </c>
      <c r="F6" s="192" t="s">
        <v>676</v>
      </c>
      <c r="G6" s="192" t="s">
        <v>299</v>
      </c>
    </row>
    <row r="7" spans="1:7" ht="12.75">
      <c r="A7" s="47" t="s">
        <v>454</v>
      </c>
      <c r="B7" s="47" t="s">
        <v>467</v>
      </c>
      <c r="C7" s="47" t="s">
        <v>455</v>
      </c>
      <c r="D7" s="47" t="s">
        <v>153</v>
      </c>
      <c r="E7" s="47" t="s">
        <v>154</v>
      </c>
      <c r="F7" s="168" t="s">
        <v>155</v>
      </c>
      <c r="G7" s="307">
        <v>7</v>
      </c>
    </row>
    <row r="8" spans="1:7" ht="12.75">
      <c r="A8" s="42" t="s">
        <v>471</v>
      </c>
      <c r="B8" s="43" t="s">
        <v>469</v>
      </c>
      <c r="C8" s="43" t="s">
        <v>469</v>
      </c>
      <c r="D8" s="43" t="s">
        <v>469</v>
      </c>
      <c r="E8" s="43" t="s">
        <v>469</v>
      </c>
      <c r="F8" s="92">
        <f>F9+F92+F98+F107+F139+F171+F245+F263+F269+F316+F323+F330</f>
        <v>320107733</v>
      </c>
      <c r="G8" s="92">
        <f>G9+G92+G98+G107+G139+G171+G245+G263+G269+G316+G323+G330</f>
        <v>321036062</v>
      </c>
    </row>
    <row r="9" spans="1:7" ht="12.75">
      <c r="A9" s="33" t="s">
        <v>293</v>
      </c>
      <c r="B9" s="34" t="s">
        <v>156</v>
      </c>
      <c r="C9" s="229" t="s">
        <v>649</v>
      </c>
      <c r="D9" s="34" t="s">
        <v>469</v>
      </c>
      <c r="E9" s="34" t="s">
        <v>469</v>
      </c>
      <c r="F9" s="90">
        <f>F10+F15+F25+F41+F46</f>
        <v>40128789</v>
      </c>
      <c r="G9" s="90">
        <f>G10+G15+G25+G41+G46</f>
        <v>40128789</v>
      </c>
    </row>
    <row r="10" spans="1:7" ht="51">
      <c r="A10" s="22" t="s">
        <v>157</v>
      </c>
      <c r="B10" s="21" t="s">
        <v>156</v>
      </c>
      <c r="C10" s="21" t="s">
        <v>158</v>
      </c>
      <c r="D10" s="21" t="s">
        <v>469</v>
      </c>
      <c r="E10" s="21" t="s">
        <v>469</v>
      </c>
      <c r="F10" s="87">
        <f aca="true" t="shared" si="0" ref="F10:G13">F11</f>
        <v>1239061</v>
      </c>
      <c r="G10" s="87">
        <f t="shared" si="0"/>
        <v>1239061</v>
      </c>
    </row>
    <row r="11" spans="1:7" ht="25.5">
      <c r="A11" s="23" t="s">
        <v>283</v>
      </c>
      <c r="B11" s="24" t="s">
        <v>156</v>
      </c>
      <c r="C11" s="24" t="s">
        <v>158</v>
      </c>
      <c r="D11" s="24" t="s">
        <v>931</v>
      </c>
      <c r="E11" s="24" t="s">
        <v>469</v>
      </c>
      <c r="F11" s="87">
        <f t="shared" si="0"/>
        <v>1239061</v>
      </c>
      <c r="G11" s="87">
        <f t="shared" si="0"/>
        <v>1239061</v>
      </c>
    </row>
    <row r="12" spans="1:7" ht="12.75">
      <c r="A12" s="23" t="s">
        <v>778</v>
      </c>
      <c r="B12" s="24" t="s">
        <v>156</v>
      </c>
      <c r="C12" s="24" t="s">
        <v>158</v>
      </c>
      <c r="D12" s="24" t="s">
        <v>932</v>
      </c>
      <c r="E12" s="25" t="s">
        <v>469</v>
      </c>
      <c r="F12" s="87">
        <f t="shared" si="0"/>
        <v>1239061</v>
      </c>
      <c r="G12" s="87">
        <f t="shared" si="0"/>
        <v>1239061</v>
      </c>
    </row>
    <row r="13" spans="1:7" ht="38.25">
      <c r="A13" s="25" t="s">
        <v>428</v>
      </c>
      <c r="B13" s="24" t="s">
        <v>156</v>
      </c>
      <c r="C13" s="24" t="s">
        <v>158</v>
      </c>
      <c r="D13" s="24" t="s">
        <v>933</v>
      </c>
      <c r="E13" s="24" t="s">
        <v>469</v>
      </c>
      <c r="F13" s="87">
        <f t="shared" si="0"/>
        <v>1239061</v>
      </c>
      <c r="G13" s="87">
        <f t="shared" si="0"/>
        <v>1239061</v>
      </c>
    </row>
    <row r="14" spans="1:7" ht="89.25">
      <c r="A14" s="23" t="s">
        <v>474</v>
      </c>
      <c r="B14" s="24" t="s">
        <v>156</v>
      </c>
      <c r="C14" s="24" t="s">
        <v>158</v>
      </c>
      <c r="D14" s="24" t="s">
        <v>933</v>
      </c>
      <c r="E14" s="24" t="s">
        <v>292</v>
      </c>
      <c r="F14" s="89">
        <v>1239061</v>
      </c>
      <c r="G14" s="89">
        <v>1239061</v>
      </c>
    </row>
    <row r="15" spans="1:7" ht="76.5">
      <c r="A15" s="22" t="s">
        <v>417</v>
      </c>
      <c r="B15" s="21" t="s">
        <v>156</v>
      </c>
      <c r="C15" s="21" t="s">
        <v>159</v>
      </c>
      <c r="D15" s="21" t="s">
        <v>469</v>
      </c>
      <c r="E15" s="21" t="s">
        <v>469</v>
      </c>
      <c r="F15" s="87">
        <f>F16</f>
        <v>12252475</v>
      </c>
      <c r="G15" s="87">
        <f>G16</f>
        <v>12252475</v>
      </c>
    </row>
    <row r="16" spans="1:7" ht="25.5">
      <c r="A16" s="23" t="s">
        <v>658</v>
      </c>
      <c r="B16" s="24" t="s">
        <v>156</v>
      </c>
      <c r="C16" s="24" t="s">
        <v>159</v>
      </c>
      <c r="D16" s="24" t="s">
        <v>934</v>
      </c>
      <c r="E16" s="24" t="s">
        <v>469</v>
      </c>
      <c r="F16" s="87">
        <f>F17</f>
        <v>12252475</v>
      </c>
      <c r="G16" s="87">
        <f>G17</f>
        <v>12252475</v>
      </c>
    </row>
    <row r="17" spans="1:7" ht="25.5">
      <c r="A17" s="23" t="s">
        <v>662</v>
      </c>
      <c r="B17" s="24" t="s">
        <v>156</v>
      </c>
      <c r="C17" s="24" t="s">
        <v>159</v>
      </c>
      <c r="D17" s="24" t="s">
        <v>935</v>
      </c>
      <c r="E17" s="25" t="s">
        <v>469</v>
      </c>
      <c r="F17" s="87">
        <f>F18+F21</f>
        <v>12252475</v>
      </c>
      <c r="G17" s="87">
        <f>G18+G21</f>
        <v>12252475</v>
      </c>
    </row>
    <row r="18" spans="1:7" ht="63.75">
      <c r="A18" s="23" t="s">
        <v>166</v>
      </c>
      <c r="B18" s="59" t="s">
        <v>156</v>
      </c>
      <c r="C18" s="59" t="s">
        <v>159</v>
      </c>
      <c r="D18" s="24" t="s">
        <v>936</v>
      </c>
      <c r="E18" s="25"/>
      <c r="F18" s="87">
        <f>SUM(F19:F20)</f>
        <v>305800</v>
      </c>
      <c r="G18" s="87">
        <f>SUM(G19:G20)</f>
        <v>305800</v>
      </c>
    </row>
    <row r="19" spans="1:7" ht="89.25">
      <c r="A19" s="23" t="s">
        <v>474</v>
      </c>
      <c r="B19" s="59" t="s">
        <v>156</v>
      </c>
      <c r="C19" s="59" t="s">
        <v>159</v>
      </c>
      <c r="D19" s="24" t="s">
        <v>936</v>
      </c>
      <c r="E19" s="25">
        <v>100</v>
      </c>
      <c r="F19" s="89">
        <v>293106</v>
      </c>
      <c r="G19" s="89">
        <v>293106</v>
      </c>
    </row>
    <row r="20" spans="1:7" ht="38.25">
      <c r="A20" s="23" t="s">
        <v>403</v>
      </c>
      <c r="B20" s="59" t="s">
        <v>156</v>
      </c>
      <c r="C20" s="59" t="s">
        <v>159</v>
      </c>
      <c r="D20" s="24" t="s">
        <v>936</v>
      </c>
      <c r="E20" s="25">
        <v>200</v>
      </c>
      <c r="F20" s="89">
        <v>12694</v>
      </c>
      <c r="G20" s="89">
        <v>12694</v>
      </c>
    </row>
    <row r="21" spans="1:7" ht="38.25">
      <c r="A21" s="25" t="s">
        <v>428</v>
      </c>
      <c r="B21" s="24" t="s">
        <v>156</v>
      </c>
      <c r="C21" s="24" t="s">
        <v>159</v>
      </c>
      <c r="D21" s="24" t="s">
        <v>937</v>
      </c>
      <c r="E21" s="24" t="s">
        <v>469</v>
      </c>
      <c r="F21" s="87">
        <f>SUM(F22:F24)</f>
        <v>11946675</v>
      </c>
      <c r="G21" s="87">
        <f>SUM(G22:G24)</f>
        <v>11946675</v>
      </c>
    </row>
    <row r="22" spans="1:7" ht="89.25">
      <c r="A22" s="23" t="s">
        <v>474</v>
      </c>
      <c r="B22" s="24" t="s">
        <v>156</v>
      </c>
      <c r="C22" s="24" t="s">
        <v>159</v>
      </c>
      <c r="D22" s="24" t="s">
        <v>937</v>
      </c>
      <c r="E22" s="24">
        <v>100</v>
      </c>
      <c r="F22" s="89">
        <v>10668058</v>
      </c>
      <c r="G22" s="89">
        <v>10668058</v>
      </c>
    </row>
    <row r="23" spans="1:7" ht="38.25">
      <c r="A23" s="23" t="s">
        <v>403</v>
      </c>
      <c r="B23" s="24" t="s">
        <v>156</v>
      </c>
      <c r="C23" s="24" t="s">
        <v>159</v>
      </c>
      <c r="D23" s="24" t="s">
        <v>937</v>
      </c>
      <c r="E23" s="24">
        <v>200</v>
      </c>
      <c r="F23" s="89">
        <v>1145300</v>
      </c>
      <c r="G23" s="89">
        <v>1145300</v>
      </c>
    </row>
    <row r="24" spans="1:7" ht="12.75">
      <c r="A24" s="23" t="s">
        <v>459</v>
      </c>
      <c r="B24" s="24" t="s">
        <v>156</v>
      </c>
      <c r="C24" s="24" t="s">
        <v>159</v>
      </c>
      <c r="D24" s="24" t="s">
        <v>937</v>
      </c>
      <c r="E24" s="24">
        <v>800</v>
      </c>
      <c r="F24" s="89">
        <v>133317</v>
      </c>
      <c r="G24" s="89">
        <v>133317</v>
      </c>
    </row>
    <row r="25" spans="1:7" ht="63.75">
      <c r="A25" s="22" t="s">
        <v>559</v>
      </c>
      <c r="B25" s="21" t="s">
        <v>156</v>
      </c>
      <c r="C25" s="21" t="s">
        <v>160</v>
      </c>
      <c r="D25" s="21" t="s">
        <v>469</v>
      </c>
      <c r="E25" s="21" t="s">
        <v>469</v>
      </c>
      <c r="F25" s="87">
        <f>F26+F33</f>
        <v>4901631</v>
      </c>
      <c r="G25" s="87">
        <f>G26+G33</f>
        <v>4901631</v>
      </c>
    </row>
    <row r="26" spans="1:7" ht="38.25">
      <c r="A26" s="31" t="s">
        <v>538</v>
      </c>
      <c r="B26" s="24" t="s">
        <v>156</v>
      </c>
      <c r="C26" s="24" t="s">
        <v>160</v>
      </c>
      <c r="D26" s="24" t="s">
        <v>938</v>
      </c>
      <c r="E26" s="24" t="s">
        <v>469</v>
      </c>
      <c r="F26" s="87">
        <f aca="true" t="shared" si="1" ref="F26:G28">F27</f>
        <v>3929637</v>
      </c>
      <c r="G26" s="87">
        <f t="shared" si="1"/>
        <v>3929637</v>
      </c>
    </row>
    <row r="27" spans="1:7" ht="76.5">
      <c r="A27" s="20" t="s">
        <v>540</v>
      </c>
      <c r="B27" s="24" t="s">
        <v>156</v>
      </c>
      <c r="C27" s="24" t="s">
        <v>160</v>
      </c>
      <c r="D27" s="24" t="s">
        <v>939</v>
      </c>
      <c r="E27" s="25" t="s">
        <v>469</v>
      </c>
      <c r="F27" s="87">
        <f t="shared" si="1"/>
        <v>3929637</v>
      </c>
      <c r="G27" s="87">
        <f t="shared" si="1"/>
        <v>3929637</v>
      </c>
    </row>
    <row r="28" spans="1:7" ht="63.75">
      <c r="A28" s="63" t="s">
        <v>294</v>
      </c>
      <c r="B28" s="24" t="s">
        <v>156</v>
      </c>
      <c r="C28" s="24" t="s">
        <v>160</v>
      </c>
      <c r="D28" s="24" t="s">
        <v>715</v>
      </c>
      <c r="E28" s="25"/>
      <c r="F28" s="87">
        <f t="shared" si="1"/>
        <v>3929637</v>
      </c>
      <c r="G28" s="87">
        <f t="shared" si="1"/>
        <v>3929637</v>
      </c>
    </row>
    <row r="29" spans="1:7" ht="38.25">
      <c r="A29" s="25" t="s">
        <v>428</v>
      </c>
      <c r="B29" s="24" t="s">
        <v>156</v>
      </c>
      <c r="C29" s="24" t="s">
        <v>160</v>
      </c>
      <c r="D29" s="24" t="s">
        <v>940</v>
      </c>
      <c r="E29" s="24" t="s">
        <v>469</v>
      </c>
      <c r="F29" s="87">
        <f>SUM(F30:F32)</f>
        <v>3929637</v>
      </c>
      <c r="G29" s="87">
        <f>SUM(G30:G32)</f>
        <v>3929637</v>
      </c>
    </row>
    <row r="30" spans="1:7" ht="89.25">
      <c r="A30" s="23" t="s">
        <v>474</v>
      </c>
      <c r="B30" s="24" t="s">
        <v>156</v>
      </c>
      <c r="C30" s="24" t="s">
        <v>160</v>
      </c>
      <c r="D30" s="24" t="s">
        <v>940</v>
      </c>
      <c r="E30" s="24">
        <v>100</v>
      </c>
      <c r="F30" s="89">
        <v>3674037</v>
      </c>
      <c r="G30" s="89">
        <v>3674037</v>
      </c>
    </row>
    <row r="31" spans="1:7" ht="38.25">
      <c r="A31" s="23" t="s">
        <v>403</v>
      </c>
      <c r="B31" s="24" t="s">
        <v>156</v>
      </c>
      <c r="C31" s="24" t="s">
        <v>160</v>
      </c>
      <c r="D31" s="24" t="s">
        <v>940</v>
      </c>
      <c r="E31" s="24" t="s">
        <v>456</v>
      </c>
      <c r="F31" s="89">
        <v>254600</v>
      </c>
      <c r="G31" s="89">
        <v>254600</v>
      </c>
    </row>
    <row r="32" spans="1:7" ht="12.75">
      <c r="A32" s="23" t="s">
        <v>459</v>
      </c>
      <c r="B32" s="24" t="s">
        <v>156</v>
      </c>
      <c r="C32" s="24" t="s">
        <v>160</v>
      </c>
      <c r="D32" s="24" t="s">
        <v>940</v>
      </c>
      <c r="E32" s="24">
        <v>800</v>
      </c>
      <c r="F32" s="89">
        <v>1000</v>
      </c>
      <c r="G32" s="89">
        <v>1000</v>
      </c>
    </row>
    <row r="33" spans="1:7" ht="38.25">
      <c r="A33" s="31" t="s">
        <v>536</v>
      </c>
      <c r="B33" s="24" t="s">
        <v>156</v>
      </c>
      <c r="C33" s="24" t="s">
        <v>160</v>
      </c>
      <c r="D33" s="28" t="s">
        <v>941</v>
      </c>
      <c r="E33" s="25" t="s">
        <v>469</v>
      </c>
      <c r="F33" s="87">
        <f>F34+F37</f>
        <v>971994</v>
      </c>
      <c r="G33" s="87">
        <f>G34+G37</f>
        <v>971994</v>
      </c>
    </row>
    <row r="34" spans="1:7" ht="25.5">
      <c r="A34" s="20" t="s">
        <v>537</v>
      </c>
      <c r="B34" s="24" t="s">
        <v>156</v>
      </c>
      <c r="C34" s="24" t="s">
        <v>160</v>
      </c>
      <c r="D34" s="13" t="s">
        <v>942</v>
      </c>
      <c r="E34" s="24" t="s">
        <v>469</v>
      </c>
      <c r="F34" s="87">
        <f>F35</f>
        <v>593652</v>
      </c>
      <c r="G34" s="87">
        <f>G35</f>
        <v>593652</v>
      </c>
    </row>
    <row r="35" spans="1:7" ht="38.25">
      <c r="A35" s="25" t="s">
        <v>428</v>
      </c>
      <c r="B35" s="24" t="s">
        <v>156</v>
      </c>
      <c r="C35" s="24" t="s">
        <v>160</v>
      </c>
      <c r="D35" s="28" t="s">
        <v>943</v>
      </c>
      <c r="E35" s="24"/>
      <c r="F35" s="87">
        <f>SUM(F36:F36)</f>
        <v>593652</v>
      </c>
      <c r="G35" s="87">
        <f>SUM(G36:G36)</f>
        <v>593652</v>
      </c>
    </row>
    <row r="36" spans="1:7" ht="89.25">
      <c r="A36" s="23" t="s">
        <v>474</v>
      </c>
      <c r="B36" s="24" t="s">
        <v>156</v>
      </c>
      <c r="C36" s="24" t="s">
        <v>160</v>
      </c>
      <c r="D36" s="28" t="s">
        <v>943</v>
      </c>
      <c r="E36" s="24">
        <v>100</v>
      </c>
      <c r="F36" s="89">
        <v>593652</v>
      </c>
      <c r="G36" s="89">
        <v>593652</v>
      </c>
    </row>
    <row r="37" spans="1:7" ht="25.5">
      <c r="A37" s="23" t="s">
        <v>131</v>
      </c>
      <c r="B37" s="24" t="s">
        <v>156</v>
      </c>
      <c r="C37" s="24" t="s">
        <v>160</v>
      </c>
      <c r="D37" s="13" t="s">
        <v>130</v>
      </c>
      <c r="E37" s="24"/>
      <c r="F37" s="87">
        <f>F38</f>
        <v>378342</v>
      </c>
      <c r="G37" s="87">
        <f>G38</f>
        <v>378342</v>
      </c>
    </row>
    <row r="38" spans="1:7" ht="38.25">
      <c r="A38" s="25" t="s">
        <v>428</v>
      </c>
      <c r="B38" s="24" t="s">
        <v>156</v>
      </c>
      <c r="C38" s="24" t="s">
        <v>160</v>
      </c>
      <c r="D38" s="28" t="s">
        <v>129</v>
      </c>
      <c r="E38" s="24"/>
      <c r="F38" s="87">
        <f>SUM(F39:F40)</f>
        <v>378342</v>
      </c>
      <c r="G38" s="87">
        <f>SUM(G39:G40)</f>
        <v>378342</v>
      </c>
    </row>
    <row r="39" spans="1:7" ht="89.25">
      <c r="A39" s="23" t="s">
        <v>474</v>
      </c>
      <c r="B39" s="24" t="s">
        <v>156</v>
      </c>
      <c r="C39" s="24" t="s">
        <v>160</v>
      </c>
      <c r="D39" s="28" t="s">
        <v>129</v>
      </c>
      <c r="E39" s="24">
        <v>100</v>
      </c>
      <c r="F39" s="89">
        <v>321342</v>
      </c>
      <c r="G39" s="89">
        <v>321342</v>
      </c>
    </row>
    <row r="40" spans="1:7" ht="38.25">
      <c r="A40" s="23" t="s">
        <v>403</v>
      </c>
      <c r="B40" s="24" t="s">
        <v>156</v>
      </c>
      <c r="C40" s="24" t="s">
        <v>160</v>
      </c>
      <c r="D40" s="28" t="s">
        <v>129</v>
      </c>
      <c r="E40" s="24">
        <v>200</v>
      </c>
      <c r="F40" s="89">
        <v>57000</v>
      </c>
      <c r="G40" s="89">
        <v>57000</v>
      </c>
    </row>
    <row r="41" spans="1:7" ht="12.75">
      <c r="A41" s="22" t="s">
        <v>161</v>
      </c>
      <c r="B41" s="21" t="s">
        <v>156</v>
      </c>
      <c r="C41" s="21" t="s">
        <v>162</v>
      </c>
      <c r="D41" s="21" t="s">
        <v>469</v>
      </c>
      <c r="E41" s="21" t="s">
        <v>469</v>
      </c>
      <c r="F41" s="87">
        <f aca="true" t="shared" si="2" ref="F41:G44">F42</f>
        <v>100000</v>
      </c>
      <c r="G41" s="87">
        <f t="shared" si="2"/>
        <v>100000</v>
      </c>
    </row>
    <row r="42" spans="1:7" ht="25.5">
      <c r="A42" s="23" t="s">
        <v>541</v>
      </c>
      <c r="B42" s="24" t="s">
        <v>156</v>
      </c>
      <c r="C42" s="24" t="s">
        <v>162</v>
      </c>
      <c r="D42" s="24" t="s">
        <v>944</v>
      </c>
      <c r="E42" s="24" t="s">
        <v>469</v>
      </c>
      <c r="F42" s="87">
        <f t="shared" si="2"/>
        <v>100000</v>
      </c>
      <c r="G42" s="87">
        <f t="shared" si="2"/>
        <v>100000</v>
      </c>
    </row>
    <row r="43" spans="1:7" ht="12.75">
      <c r="A43" s="23" t="s">
        <v>161</v>
      </c>
      <c r="B43" s="24" t="s">
        <v>156</v>
      </c>
      <c r="C43" s="24" t="s">
        <v>162</v>
      </c>
      <c r="D43" s="24" t="s">
        <v>945</v>
      </c>
      <c r="E43" s="25" t="s">
        <v>469</v>
      </c>
      <c r="F43" s="87">
        <f t="shared" si="2"/>
        <v>100000</v>
      </c>
      <c r="G43" s="87">
        <f t="shared" si="2"/>
        <v>100000</v>
      </c>
    </row>
    <row r="44" spans="1:7" ht="25.5">
      <c r="A44" s="25" t="s">
        <v>431</v>
      </c>
      <c r="B44" s="24" t="s">
        <v>156</v>
      </c>
      <c r="C44" s="24" t="s">
        <v>162</v>
      </c>
      <c r="D44" s="24" t="s">
        <v>371</v>
      </c>
      <c r="E44" s="35" t="s">
        <v>469</v>
      </c>
      <c r="F44" s="87">
        <f t="shared" si="2"/>
        <v>100000</v>
      </c>
      <c r="G44" s="87">
        <f t="shared" si="2"/>
        <v>100000</v>
      </c>
    </row>
    <row r="45" spans="1:7" ht="12.75">
      <c r="A45" s="23" t="s">
        <v>459</v>
      </c>
      <c r="B45" s="24" t="s">
        <v>156</v>
      </c>
      <c r="C45" s="24" t="s">
        <v>162</v>
      </c>
      <c r="D45" s="24" t="s">
        <v>371</v>
      </c>
      <c r="E45" s="24" t="s">
        <v>460</v>
      </c>
      <c r="F45" s="89">
        <f>300000-200000</f>
        <v>100000</v>
      </c>
      <c r="G45" s="89">
        <f>300000-200000</f>
        <v>100000</v>
      </c>
    </row>
    <row r="46" spans="1:7" ht="25.5">
      <c r="A46" s="22" t="s">
        <v>660</v>
      </c>
      <c r="B46" s="21" t="s">
        <v>156</v>
      </c>
      <c r="C46" s="21" t="s">
        <v>768</v>
      </c>
      <c r="D46" s="21" t="s">
        <v>469</v>
      </c>
      <c r="E46" s="21" t="s">
        <v>469</v>
      </c>
      <c r="F46" s="87">
        <f>F47+F57+F63+F72+F77+F81</f>
        <v>21635622</v>
      </c>
      <c r="G46" s="87">
        <f>G47+G57+G63+G72+G77+G81</f>
        <v>21635622</v>
      </c>
    </row>
    <row r="47" spans="1:7" ht="38.25">
      <c r="A47" s="31" t="s">
        <v>487</v>
      </c>
      <c r="B47" s="24" t="s">
        <v>156</v>
      </c>
      <c r="C47" s="24" t="s">
        <v>768</v>
      </c>
      <c r="D47" s="24" t="s">
        <v>372</v>
      </c>
      <c r="E47" s="24" t="s">
        <v>469</v>
      </c>
      <c r="F47" s="87">
        <f>F48+F52</f>
        <v>1041700</v>
      </c>
      <c r="G47" s="87">
        <f>G48+G52</f>
        <v>1041700</v>
      </c>
    </row>
    <row r="48" spans="1:7" ht="76.5">
      <c r="A48" s="20" t="s">
        <v>865</v>
      </c>
      <c r="B48" s="24" t="s">
        <v>156</v>
      </c>
      <c r="C48" s="24" t="s">
        <v>768</v>
      </c>
      <c r="D48" s="13" t="s">
        <v>95</v>
      </c>
      <c r="E48" s="25" t="s">
        <v>469</v>
      </c>
      <c r="F48" s="87">
        <f aca="true" t="shared" si="3" ref="F48:G50">F49</f>
        <v>124300</v>
      </c>
      <c r="G48" s="87">
        <f t="shared" si="3"/>
        <v>124300</v>
      </c>
    </row>
    <row r="49" spans="1:7" ht="63.75">
      <c r="A49" s="71" t="s">
        <v>637</v>
      </c>
      <c r="B49" s="24" t="s">
        <v>156</v>
      </c>
      <c r="C49" s="24" t="s">
        <v>768</v>
      </c>
      <c r="D49" s="13" t="s">
        <v>215</v>
      </c>
      <c r="E49" s="25"/>
      <c r="F49" s="87">
        <f t="shared" si="3"/>
        <v>124300</v>
      </c>
      <c r="G49" s="87">
        <f t="shared" si="3"/>
        <v>124300</v>
      </c>
    </row>
    <row r="50" spans="1:7" ht="51">
      <c r="A50" s="25" t="s">
        <v>866</v>
      </c>
      <c r="B50" s="24" t="s">
        <v>156</v>
      </c>
      <c r="C50" s="24" t="s">
        <v>768</v>
      </c>
      <c r="D50" s="28" t="s">
        <v>638</v>
      </c>
      <c r="E50" s="24" t="s">
        <v>469</v>
      </c>
      <c r="F50" s="87">
        <f t="shared" si="3"/>
        <v>124300</v>
      </c>
      <c r="G50" s="87">
        <f t="shared" si="3"/>
        <v>124300</v>
      </c>
    </row>
    <row r="51" spans="1:7" ht="51">
      <c r="A51" s="23" t="s">
        <v>472</v>
      </c>
      <c r="B51" s="24" t="s">
        <v>156</v>
      </c>
      <c r="C51" s="24" t="s">
        <v>768</v>
      </c>
      <c r="D51" s="28" t="s">
        <v>638</v>
      </c>
      <c r="E51" s="24" t="s">
        <v>461</v>
      </c>
      <c r="F51" s="89">
        <v>124300</v>
      </c>
      <c r="G51" s="89">
        <v>124300</v>
      </c>
    </row>
    <row r="52" spans="1:7" ht="89.25">
      <c r="A52" s="20" t="s">
        <v>539</v>
      </c>
      <c r="B52" s="24" t="s">
        <v>156</v>
      </c>
      <c r="C52" s="24" t="s">
        <v>768</v>
      </c>
      <c r="D52" s="24" t="s">
        <v>96</v>
      </c>
      <c r="E52" s="25" t="s">
        <v>469</v>
      </c>
      <c r="F52" s="87">
        <f>F53</f>
        <v>917400</v>
      </c>
      <c r="G52" s="87">
        <f>G53</f>
        <v>917400</v>
      </c>
    </row>
    <row r="53" spans="1:7" ht="63.75">
      <c r="A53" s="23" t="s">
        <v>288</v>
      </c>
      <c r="B53" s="24" t="s">
        <v>156</v>
      </c>
      <c r="C53" s="24" t="s">
        <v>768</v>
      </c>
      <c r="D53" s="24" t="s">
        <v>295</v>
      </c>
      <c r="E53" s="25"/>
      <c r="F53" s="87">
        <f>F54</f>
        <v>917400</v>
      </c>
      <c r="G53" s="87">
        <f>G54</f>
        <v>917400</v>
      </c>
    </row>
    <row r="54" spans="1:7" ht="76.5">
      <c r="A54" s="25" t="s">
        <v>167</v>
      </c>
      <c r="B54" s="24" t="s">
        <v>156</v>
      </c>
      <c r="C54" s="24" t="s">
        <v>768</v>
      </c>
      <c r="D54" s="28" t="s">
        <v>639</v>
      </c>
      <c r="E54" s="24"/>
      <c r="F54" s="87">
        <f>SUM(F55:F56)</f>
        <v>917400</v>
      </c>
      <c r="G54" s="87">
        <f>SUM(G55:G56)</f>
        <v>917400</v>
      </c>
    </row>
    <row r="55" spans="1:7" ht="89.25">
      <c r="A55" s="23" t="s">
        <v>474</v>
      </c>
      <c r="B55" s="24" t="s">
        <v>156</v>
      </c>
      <c r="C55" s="24" t="s">
        <v>768</v>
      </c>
      <c r="D55" s="28" t="s">
        <v>639</v>
      </c>
      <c r="E55" s="24">
        <v>100</v>
      </c>
      <c r="F55" s="89">
        <v>882000</v>
      </c>
      <c r="G55" s="89">
        <v>882000</v>
      </c>
    </row>
    <row r="56" spans="1:7" ht="38.25">
      <c r="A56" s="23" t="s">
        <v>403</v>
      </c>
      <c r="B56" s="24" t="s">
        <v>156</v>
      </c>
      <c r="C56" s="24" t="s">
        <v>768</v>
      </c>
      <c r="D56" s="28" t="s">
        <v>639</v>
      </c>
      <c r="E56" s="24" t="s">
        <v>456</v>
      </c>
      <c r="F56" s="89">
        <v>35400</v>
      </c>
      <c r="G56" s="89">
        <v>35400</v>
      </c>
    </row>
    <row r="57" spans="1:7" ht="76.5">
      <c r="A57" s="84" t="s">
        <v>665</v>
      </c>
      <c r="B57" s="24" t="s">
        <v>156</v>
      </c>
      <c r="C57" s="24" t="s">
        <v>768</v>
      </c>
      <c r="D57" s="28" t="s">
        <v>97</v>
      </c>
      <c r="E57" s="24" t="s">
        <v>469</v>
      </c>
      <c r="F57" s="87">
        <f aca="true" t="shared" si="4" ref="F57:G59">F58</f>
        <v>1470401</v>
      </c>
      <c r="G57" s="87">
        <f t="shared" si="4"/>
        <v>1470401</v>
      </c>
    </row>
    <row r="58" spans="1:7" ht="51">
      <c r="A58" s="82" t="s">
        <v>666</v>
      </c>
      <c r="B58" s="24" t="s">
        <v>156</v>
      </c>
      <c r="C58" s="24" t="s">
        <v>768</v>
      </c>
      <c r="D58" s="28" t="s">
        <v>98</v>
      </c>
      <c r="E58" s="35" t="s">
        <v>469</v>
      </c>
      <c r="F58" s="87">
        <f t="shared" si="4"/>
        <v>1470401</v>
      </c>
      <c r="G58" s="87">
        <f t="shared" si="4"/>
        <v>1470401</v>
      </c>
    </row>
    <row r="59" spans="1:7" ht="63.75">
      <c r="A59" s="66" t="s">
        <v>128</v>
      </c>
      <c r="B59" s="24" t="s">
        <v>156</v>
      </c>
      <c r="C59" s="24" t="s">
        <v>768</v>
      </c>
      <c r="D59" s="28" t="s">
        <v>99</v>
      </c>
      <c r="E59" s="35"/>
      <c r="F59" s="87">
        <f t="shared" si="4"/>
        <v>1470401</v>
      </c>
      <c r="G59" s="87">
        <f t="shared" si="4"/>
        <v>1470401</v>
      </c>
    </row>
    <row r="60" spans="1:7" ht="25.5">
      <c r="A60" s="25" t="s">
        <v>168</v>
      </c>
      <c r="B60" s="24" t="s">
        <v>156</v>
      </c>
      <c r="C60" s="24" t="s">
        <v>768</v>
      </c>
      <c r="D60" s="28" t="s">
        <v>100</v>
      </c>
      <c r="E60" s="35" t="s">
        <v>469</v>
      </c>
      <c r="F60" s="87">
        <f>SUM(F61:F62)</f>
        <v>1470401</v>
      </c>
      <c r="G60" s="87">
        <f>SUM(G61:G62)</f>
        <v>1470401</v>
      </c>
    </row>
    <row r="61" spans="1:7" ht="38.25">
      <c r="A61" s="23" t="s">
        <v>403</v>
      </c>
      <c r="B61" s="24" t="s">
        <v>156</v>
      </c>
      <c r="C61" s="24" t="s">
        <v>768</v>
      </c>
      <c r="D61" s="28" t="s">
        <v>100</v>
      </c>
      <c r="E61" s="24" t="s">
        <v>456</v>
      </c>
      <c r="F61" s="89">
        <f>2632000-1200000</f>
        <v>1432000</v>
      </c>
      <c r="G61" s="89">
        <f>2632000-1200000</f>
        <v>1432000</v>
      </c>
    </row>
    <row r="62" spans="1:7" ht="12.75">
      <c r="A62" s="23" t="s">
        <v>459</v>
      </c>
      <c r="B62" s="24" t="s">
        <v>156</v>
      </c>
      <c r="C62" s="24" t="s">
        <v>768</v>
      </c>
      <c r="D62" s="28" t="s">
        <v>100</v>
      </c>
      <c r="E62" s="24">
        <v>800</v>
      </c>
      <c r="F62" s="89">
        <v>38401</v>
      </c>
      <c r="G62" s="89">
        <v>38401</v>
      </c>
    </row>
    <row r="63" spans="1:7" ht="76.5">
      <c r="A63" s="31" t="s">
        <v>699</v>
      </c>
      <c r="B63" s="24" t="s">
        <v>156</v>
      </c>
      <c r="C63" s="24" t="s">
        <v>768</v>
      </c>
      <c r="D63" s="24" t="s">
        <v>101</v>
      </c>
      <c r="E63" s="24"/>
      <c r="F63" s="87">
        <f>F64</f>
        <v>385800</v>
      </c>
      <c r="G63" s="87">
        <f>G64</f>
        <v>385800</v>
      </c>
    </row>
    <row r="64" spans="1:7" ht="108" customHeight="1">
      <c r="A64" s="20" t="s">
        <v>700</v>
      </c>
      <c r="B64" s="24" t="s">
        <v>156</v>
      </c>
      <c r="C64" s="24" t="s">
        <v>768</v>
      </c>
      <c r="D64" s="24" t="s">
        <v>102</v>
      </c>
      <c r="E64" s="24"/>
      <c r="F64" s="87">
        <f>F65+F68</f>
        <v>385800</v>
      </c>
      <c r="G64" s="87">
        <f>G65+G68</f>
        <v>385800</v>
      </c>
    </row>
    <row r="65" spans="1:7" ht="38.25">
      <c r="A65" s="304" t="s">
        <v>169</v>
      </c>
      <c r="B65" s="301" t="s">
        <v>156</v>
      </c>
      <c r="C65" s="301" t="s">
        <v>768</v>
      </c>
      <c r="D65" s="301" t="s">
        <v>696</v>
      </c>
      <c r="E65" s="301"/>
      <c r="F65" s="87">
        <f>F66</f>
        <v>80000</v>
      </c>
      <c r="G65" s="87">
        <f>G66</f>
        <v>80000</v>
      </c>
    </row>
    <row r="66" spans="1:7" ht="48">
      <c r="A66" s="77" t="s">
        <v>444</v>
      </c>
      <c r="B66" s="301" t="s">
        <v>156</v>
      </c>
      <c r="C66" s="301" t="s">
        <v>768</v>
      </c>
      <c r="D66" s="301" t="s">
        <v>170</v>
      </c>
      <c r="E66" s="301"/>
      <c r="F66" s="87">
        <v>80000</v>
      </c>
      <c r="G66" s="87">
        <v>80000</v>
      </c>
    </row>
    <row r="67" spans="1:7" ht="38.25">
      <c r="A67" s="304" t="s">
        <v>403</v>
      </c>
      <c r="B67" s="301" t="s">
        <v>156</v>
      </c>
      <c r="C67" s="301" t="s">
        <v>768</v>
      </c>
      <c r="D67" s="301" t="s">
        <v>170</v>
      </c>
      <c r="E67" s="301">
        <v>200</v>
      </c>
      <c r="F67" s="87">
        <v>80000</v>
      </c>
      <c r="G67" s="87">
        <v>80000</v>
      </c>
    </row>
    <row r="68" spans="1:7" ht="51">
      <c r="A68" s="23" t="s">
        <v>171</v>
      </c>
      <c r="B68" s="24" t="s">
        <v>156</v>
      </c>
      <c r="C68" s="24" t="s">
        <v>768</v>
      </c>
      <c r="D68" s="24" t="s">
        <v>448</v>
      </c>
      <c r="E68" s="24"/>
      <c r="F68" s="87">
        <f>F69</f>
        <v>305800</v>
      </c>
      <c r="G68" s="87">
        <f>G69</f>
        <v>305800</v>
      </c>
    </row>
    <row r="69" spans="1:7" ht="76.5">
      <c r="A69" s="23" t="s">
        <v>695</v>
      </c>
      <c r="B69" s="24" t="s">
        <v>156</v>
      </c>
      <c r="C69" s="24" t="s">
        <v>768</v>
      </c>
      <c r="D69" s="24" t="s">
        <v>172</v>
      </c>
      <c r="E69" s="24"/>
      <c r="F69" s="87">
        <f>SUM(F70:F71)</f>
        <v>305800</v>
      </c>
      <c r="G69" s="87">
        <f>SUM(G70:G71)</f>
        <v>305800</v>
      </c>
    </row>
    <row r="70" spans="1:7" ht="89.25">
      <c r="A70" s="23" t="s">
        <v>474</v>
      </c>
      <c r="B70" s="24" t="s">
        <v>156</v>
      </c>
      <c r="C70" s="24" t="s">
        <v>768</v>
      </c>
      <c r="D70" s="24" t="s">
        <v>172</v>
      </c>
      <c r="E70" s="24">
        <v>100</v>
      </c>
      <c r="F70" s="89">
        <v>300075</v>
      </c>
      <c r="G70" s="89">
        <v>300075</v>
      </c>
    </row>
    <row r="71" spans="1:7" ht="38.25">
      <c r="A71" s="23" t="s">
        <v>403</v>
      </c>
      <c r="B71" s="24" t="s">
        <v>156</v>
      </c>
      <c r="C71" s="24" t="s">
        <v>768</v>
      </c>
      <c r="D71" s="24" t="s">
        <v>172</v>
      </c>
      <c r="E71" s="24">
        <v>200</v>
      </c>
      <c r="F71" s="89">
        <v>5725</v>
      </c>
      <c r="G71" s="89">
        <v>5725</v>
      </c>
    </row>
    <row r="72" spans="1:7" ht="63.75">
      <c r="A72" s="31" t="s">
        <v>192</v>
      </c>
      <c r="B72" s="24" t="s">
        <v>156</v>
      </c>
      <c r="C72" s="24" t="s">
        <v>768</v>
      </c>
      <c r="D72" s="24" t="s">
        <v>194</v>
      </c>
      <c r="E72" s="24"/>
      <c r="F72" s="87">
        <f aca="true" t="shared" si="5" ref="F72:G75">F73</f>
        <v>40000</v>
      </c>
      <c r="G72" s="87">
        <f t="shared" si="5"/>
        <v>40000</v>
      </c>
    </row>
    <row r="73" spans="1:7" ht="89.25">
      <c r="A73" s="20" t="s">
        <v>193</v>
      </c>
      <c r="B73" s="24" t="s">
        <v>156</v>
      </c>
      <c r="C73" s="24" t="s">
        <v>768</v>
      </c>
      <c r="D73" s="24" t="s">
        <v>195</v>
      </c>
      <c r="E73" s="24"/>
      <c r="F73" s="87">
        <f t="shared" si="5"/>
        <v>40000</v>
      </c>
      <c r="G73" s="87">
        <f t="shared" si="5"/>
        <v>40000</v>
      </c>
    </row>
    <row r="74" spans="1:7" ht="38.25">
      <c r="A74" s="23" t="s">
        <v>196</v>
      </c>
      <c r="B74" s="24" t="s">
        <v>156</v>
      </c>
      <c r="C74" s="24" t="s">
        <v>768</v>
      </c>
      <c r="D74" s="24" t="s">
        <v>197</v>
      </c>
      <c r="E74" s="24"/>
      <c r="F74" s="87">
        <f t="shared" si="5"/>
        <v>40000</v>
      </c>
      <c r="G74" s="87">
        <f t="shared" si="5"/>
        <v>40000</v>
      </c>
    </row>
    <row r="75" spans="1:7" ht="51">
      <c r="A75" s="23" t="s">
        <v>199</v>
      </c>
      <c r="B75" s="24" t="s">
        <v>156</v>
      </c>
      <c r="C75" s="24" t="s">
        <v>768</v>
      </c>
      <c r="D75" s="24" t="s">
        <v>198</v>
      </c>
      <c r="E75" s="24"/>
      <c r="F75" s="87">
        <f t="shared" si="5"/>
        <v>40000</v>
      </c>
      <c r="G75" s="87">
        <f t="shared" si="5"/>
        <v>40000</v>
      </c>
    </row>
    <row r="76" spans="1:7" ht="38.25">
      <c r="A76" s="23" t="s">
        <v>403</v>
      </c>
      <c r="B76" s="24" t="s">
        <v>156</v>
      </c>
      <c r="C76" s="24" t="s">
        <v>768</v>
      </c>
      <c r="D76" s="24" t="s">
        <v>198</v>
      </c>
      <c r="E76" s="24">
        <v>200</v>
      </c>
      <c r="F76" s="89">
        <v>40000</v>
      </c>
      <c r="G76" s="89">
        <v>40000</v>
      </c>
    </row>
    <row r="77" spans="1:7" ht="38.25">
      <c r="A77" s="23" t="s">
        <v>146</v>
      </c>
      <c r="B77" s="24" t="s">
        <v>156</v>
      </c>
      <c r="C77" s="24" t="s">
        <v>768</v>
      </c>
      <c r="D77" s="28" t="s">
        <v>145</v>
      </c>
      <c r="E77" s="24"/>
      <c r="F77" s="87">
        <f aca="true" t="shared" si="6" ref="F77:G79">F78</f>
        <v>59936</v>
      </c>
      <c r="G77" s="87">
        <f t="shared" si="6"/>
        <v>59936</v>
      </c>
    </row>
    <row r="78" spans="1:7" ht="25.5">
      <c r="A78" s="20" t="s">
        <v>144</v>
      </c>
      <c r="B78" s="24" t="s">
        <v>156</v>
      </c>
      <c r="C78" s="24" t="s">
        <v>768</v>
      </c>
      <c r="D78" s="28" t="s">
        <v>143</v>
      </c>
      <c r="E78" s="24"/>
      <c r="F78" s="87">
        <f t="shared" si="6"/>
        <v>59936</v>
      </c>
      <c r="G78" s="87">
        <f t="shared" si="6"/>
        <v>59936</v>
      </c>
    </row>
    <row r="79" spans="1:7" ht="38.25">
      <c r="A79" s="25" t="s">
        <v>127</v>
      </c>
      <c r="B79" s="24" t="s">
        <v>156</v>
      </c>
      <c r="C79" s="24" t="s">
        <v>768</v>
      </c>
      <c r="D79" s="28" t="s">
        <v>412</v>
      </c>
      <c r="E79" s="24"/>
      <c r="F79" s="87">
        <f t="shared" si="6"/>
        <v>59936</v>
      </c>
      <c r="G79" s="87">
        <f t="shared" si="6"/>
        <v>59936</v>
      </c>
    </row>
    <row r="80" spans="1:7" ht="12.75">
      <c r="A80" s="23" t="s">
        <v>459</v>
      </c>
      <c r="B80" s="24" t="s">
        <v>156</v>
      </c>
      <c r="C80" s="24" t="s">
        <v>768</v>
      </c>
      <c r="D80" s="28" t="s">
        <v>412</v>
      </c>
      <c r="E80" s="24">
        <v>800</v>
      </c>
      <c r="F80" s="89">
        <v>59936</v>
      </c>
      <c r="G80" s="89">
        <v>59936</v>
      </c>
    </row>
    <row r="81" spans="1:7" ht="25.5">
      <c r="A81" s="31" t="s">
        <v>867</v>
      </c>
      <c r="B81" s="24" t="s">
        <v>156</v>
      </c>
      <c r="C81" s="24" t="s">
        <v>768</v>
      </c>
      <c r="D81" s="28" t="s">
        <v>103</v>
      </c>
      <c r="E81" s="35" t="s">
        <v>469</v>
      </c>
      <c r="F81" s="87">
        <f>F82</f>
        <v>18637785</v>
      </c>
      <c r="G81" s="87">
        <f>G82</f>
        <v>18637785</v>
      </c>
    </row>
    <row r="82" spans="1:7" ht="25.5">
      <c r="A82" s="20" t="s">
        <v>879</v>
      </c>
      <c r="B82" s="24" t="s">
        <v>156</v>
      </c>
      <c r="C82" s="24" t="s">
        <v>768</v>
      </c>
      <c r="D82" s="13" t="s">
        <v>105</v>
      </c>
      <c r="E82" s="36" t="s">
        <v>469</v>
      </c>
      <c r="F82" s="87">
        <f>F83+F87+F89</f>
        <v>18637785</v>
      </c>
      <c r="G82" s="87">
        <f>G83+G87+G89</f>
        <v>18637785</v>
      </c>
    </row>
    <row r="83" spans="1:7" ht="38.25">
      <c r="A83" s="25" t="s">
        <v>189</v>
      </c>
      <c r="B83" s="24" t="s">
        <v>156</v>
      </c>
      <c r="C83" s="24" t="s">
        <v>768</v>
      </c>
      <c r="D83" s="28" t="s">
        <v>107</v>
      </c>
      <c r="E83" s="35" t="s">
        <v>469</v>
      </c>
      <c r="F83" s="87">
        <f>SUM(F84:F86)</f>
        <v>18234885</v>
      </c>
      <c r="G83" s="87">
        <f>SUM(G84:G86)</f>
        <v>18234885</v>
      </c>
    </row>
    <row r="84" spans="1:7" ht="89.25">
      <c r="A84" s="23" t="s">
        <v>474</v>
      </c>
      <c r="B84" s="24" t="s">
        <v>156</v>
      </c>
      <c r="C84" s="24" t="s">
        <v>768</v>
      </c>
      <c r="D84" s="28" t="s">
        <v>107</v>
      </c>
      <c r="E84" s="24" t="s">
        <v>292</v>
      </c>
      <c r="F84" s="89">
        <v>17647492</v>
      </c>
      <c r="G84" s="89">
        <v>17647492</v>
      </c>
    </row>
    <row r="85" spans="1:7" ht="38.25">
      <c r="A85" s="23" t="s">
        <v>403</v>
      </c>
      <c r="B85" s="24" t="s">
        <v>156</v>
      </c>
      <c r="C85" s="24" t="s">
        <v>768</v>
      </c>
      <c r="D85" s="28" t="s">
        <v>107</v>
      </c>
      <c r="E85" s="24" t="s">
        <v>456</v>
      </c>
      <c r="F85" s="89">
        <v>549900</v>
      </c>
      <c r="G85" s="89">
        <v>549900</v>
      </c>
    </row>
    <row r="86" spans="1:7" ht="12.75">
      <c r="A86" s="23" t="s">
        <v>459</v>
      </c>
      <c r="B86" s="24" t="s">
        <v>156</v>
      </c>
      <c r="C86" s="24" t="s">
        <v>768</v>
      </c>
      <c r="D86" s="28" t="s">
        <v>107</v>
      </c>
      <c r="E86" s="24" t="s">
        <v>460</v>
      </c>
      <c r="F86" s="89">
        <v>37493</v>
      </c>
      <c r="G86" s="89">
        <v>37493</v>
      </c>
    </row>
    <row r="87" spans="1:7" ht="38.25">
      <c r="A87" s="25" t="s">
        <v>651</v>
      </c>
      <c r="B87" s="24" t="s">
        <v>156</v>
      </c>
      <c r="C87" s="24" t="s">
        <v>768</v>
      </c>
      <c r="D87" s="28" t="s">
        <v>108</v>
      </c>
      <c r="E87" s="35" t="s">
        <v>469</v>
      </c>
      <c r="F87" s="87">
        <f>F88</f>
        <v>250000</v>
      </c>
      <c r="G87" s="87">
        <f>G88</f>
        <v>250000</v>
      </c>
    </row>
    <row r="88" spans="1:7" ht="38.25">
      <c r="A88" s="23" t="s">
        <v>403</v>
      </c>
      <c r="B88" s="24" t="s">
        <v>156</v>
      </c>
      <c r="C88" s="24" t="s">
        <v>768</v>
      </c>
      <c r="D88" s="28" t="s">
        <v>108</v>
      </c>
      <c r="E88" s="28">
        <v>200</v>
      </c>
      <c r="F88" s="89">
        <f>350000-100000</f>
        <v>250000</v>
      </c>
      <c r="G88" s="89">
        <f>350000-100000</f>
        <v>250000</v>
      </c>
    </row>
    <row r="89" spans="1:7" ht="89.25">
      <c r="A89" s="83" t="s">
        <v>504</v>
      </c>
      <c r="B89" s="24" t="s">
        <v>156</v>
      </c>
      <c r="C89" s="24" t="s">
        <v>768</v>
      </c>
      <c r="D89" s="28" t="s">
        <v>137</v>
      </c>
      <c r="E89" s="28"/>
      <c r="F89" s="87">
        <f>SUM(F90:F91)</f>
        <v>152900</v>
      </c>
      <c r="G89" s="87">
        <f>SUM(G90:G91)</f>
        <v>152900</v>
      </c>
    </row>
    <row r="90" spans="1:7" ht="89.25">
      <c r="A90" s="23" t="s">
        <v>474</v>
      </c>
      <c r="B90" s="24" t="s">
        <v>156</v>
      </c>
      <c r="C90" s="24" t="s">
        <v>768</v>
      </c>
      <c r="D90" s="28" t="s">
        <v>137</v>
      </c>
      <c r="E90" s="28">
        <v>100</v>
      </c>
      <c r="F90" s="89">
        <v>131800</v>
      </c>
      <c r="G90" s="89">
        <v>131800</v>
      </c>
    </row>
    <row r="91" spans="1:7" ht="38.25">
      <c r="A91" s="26" t="s">
        <v>403</v>
      </c>
      <c r="B91" s="27" t="s">
        <v>156</v>
      </c>
      <c r="C91" s="27" t="s">
        <v>768</v>
      </c>
      <c r="D91" s="30" t="s">
        <v>137</v>
      </c>
      <c r="E91" s="30">
        <v>200</v>
      </c>
      <c r="F91" s="86">
        <v>21100</v>
      </c>
      <c r="G91" s="86">
        <v>21100</v>
      </c>
    </row>
    <row r="92" spans="1:7" ht="12.75">
      <c r="A92" s="33" t="s">
        <v>148</v>
      </c>
      <c r="B92" s="34" t="s">
        <v>158</v>
      </c>
      <c r="C92" s="60" t="s">
        <v>649</v>
      </c>
      <c r="D92" s="34" t="s">
        <v>469</v>
      </c>
      <c r="E92" s="34" t="s">
        <v>469</v>
      </c>
      <c r="F92" s="90">
        <f aca="true" t="shared" si="7" ref="F92:G96">F93</f>
        <v>7200</v>
      </c>
      <c r="G92" s="90">
        <f t="shared" si="7"/>
        <v>7200</v>
      </c>
    </row>
    <row r="93" spans="1:7" ht="25.5">
      <c r="A93" s="22" t="s">
        <v>147</v>
      </c>
      <c r="B93" s="21" t="s">
        <v>158</v>
      </c>
      <c r="C93" s="21" t="s">
        <v>159</v>
      </c>
      <c r="D93" s="45" t="s">
        <v>469</v>
      </c>
      <c r="E93" s="45" t="s">
        <v>469</v>
      </c>
      <c r="F93" s="87">
        <f t="shared" si="7"/>
        <v>7200</v>
      </c>
      <c r="G93" s="87">
        <f t="shared" si="7"/>
        <v>7200</v>
      </c>
    </row>
    <row r="94" spans="1:7" ht="38.25">
      <c r="A94" s="23" t="s">
        <v>146</v>
      </c>
      <c r="B94" s="24" t="s">
        <v>158</v>
      </c>
      <c r="C94" s="24" t="s">
        <v>159</v>
      </c>
      <c r="D94" s="28" t="s">
        <v>145</v>
      </c>
      <c r="E94" s="35" t="s">
        <v>469</v>
      </c>
      <c r="F94" s="87">
        <f t="shared" si="7"/>
        <v>7200</v>
      </c>
      <c r="G94" s="87">
        <f t="shared" si="7"/>
        <v>7200</v>
      </c>
    </row>
    <row r="95" spans="1:7" ht="25.5">
      <c r="A95" s="23" t="s">
        <v>144</v>
      </c>
      <c r="B95" s="24" t="s">
        <v>158</v>
      </c>
      <c r="C95" s="24" t="s">
        <v>159</v>
      </c>
      <c r="D95" s="28" t="s">
        <v>143</v>
      </c>
      <c r="E95" s="35"/>
      <c r="F95" s="87">
        <f t="shared" si="7"/>
        <v>7200</v>
      </c>
      <c r="G95" s="87">
        <f t="shared" si="7"/>
        <v>7200</v>
      </c>
    </row>
    <row r="96" spans="1:7" ht="38.25">
      <c r="A96" s="69" t="s">
        <v>142</v>
      </c>
      <c r="B96" s="24" t="s">
        <v>158</v>
      </c>
      <c r="C96" s="24" t="s">
        <v>159</v>
      </c>
      <c r="D96" s="28" t="s">
        <v>141</v>
      </c>
      <c r="E96" s="36" t="s">
        <v>469</v>
      </c>
      <c r="F96" s="87">
        <f t="shared" si="7"/>
        <v>7200</v>
      </c>
      <c r="G96" s="87">
        <f t="shared" si="7"/>
        <v>7200</v>
      </c>
    </row>
    <row r="97" spans="1:7" ht="38.25">
      <c r="A97" s="26" t="s">
        <v>473</v>
      </c>
      <c r="B97" s="27" t="s">
        <v>158</v>
      </c>
      <c r="C97" s="27" t="s">
        <v>159</v>
      </c>
      <c r="D97" s="30" t="s">
        <v>141</v>
      </c>
      <c r="E97" s="27">
        <v>200</v>
      </c>
      <c r="F97" s="89">
        <v>7200</v>
      </c>
      <c r="G97" s="89">
        <v>7200</v>
      </c>
    </row>
    <row r="98" spans="1:7" ht="27.75" customHeight="1">
      <c r="A98" s="33" t="s">
        <v>661</v>
      </c>
      <c r="B98" s="34" t="s">
        <v>769</v>
      </c>
      <c r="C98" s="60" t="s">
        <v>649</v>
      </c>
      <c r="D98" s="34" t="s">
        <v>469</v>
      </c>
      <c r="E98" s="34" t="s">
        <v>469</v>
      </c>
      <c r="F98" s="90">
        <f aca="true" t="shared" si="8" ref="F98:G102">F99</f>
        <v>2115824</v>
      </c>
      <c r="G98" s="90">
        <f t="shared" si="8"/>
        <v>2115824</v>
      </c>
    </row>
    <row r="99" spans="1:7" ht="51">
      <c r="A99" s="22" t="s">
        <v>671</v>
      </c>
      <c r="B99" s="21" t="s">
        <v>769</v>
      </c>
      <c r="C99" s="21">
        <v>10</v>
      </c>
      <c r="D99" s="21" t="s">
        <v>469</v>
      </c>
      <c r="E99" s="21" t="s">
        <v>469</v>
      </c>
      <c r="F99" s="87">
        <f t="shared" si="8"/>
        <v>2115824</v>
      </c>
      <c r="G99" s="87">
        <f t="shared" si="8"/>
        <v>2115824</v>
      </c>
    </row>
    <row r="100" spans="1:7" ht="76.5">
      <c r="A100" s="31" t="s">
        <v>672</v>
      </c>
      <c r="B100" s="24" t="s">
        <v>769</v>
      </c>
      <c r="C100" s="24">
        <v>10</v>
      </c>
      <c r="D100" s="28" t="s">
        <v>109</v>
      </c>
      <c r="E100" s="24" t="s">
        <v>469</v>
      </c>
      <c r="F100" s="87">
        <f t="shared" si="8"/>
        <v>2115824</v>
      </c>
      <c r="G100" s="87">
        <f t="shared" si="8"/>
        <v>2115824</v>
      </c>
    </row>
    <row r="101" spans="1:7" ht="117" customHeight="1">
      <c r="A101" s="78" t="s">
        <v>697</v>
      </c>
      <c r="B101" s="24" t="s">
        <v>769</v>
      </c>
      <c r="C101" s="24">
        <v>10</v>
      </c>
      <c r="D101" s="28" t="s">
        <v>110</v>
      </c>
      <c r="E101" s="24"/>
      <c r="F101" s="87">
        <f t="shared" si="8"/>
        <v>2115824</v>
      </c>
      <c r="G101" s="87">
        <f t="shared" si="8"/>
        <v>2115824</v>
      </c>
    </row>
    <row r="102" spans="1:7" ht="102">
      <c r="A102" s="63" t="s">
        <v>634</v>
      </c>
      <c r="B102" s="24" t="s">
        <v>769</v>
      </c>
      <c r="C102" s="24">
        <v>10</v>
      </c>
      <c r="D102" s="28" t="s">
        <v>115</v>
      </c>
      <c r="E102" s="24"/>
      <c r="F102" s="87">
        <f t="shared" si="8"/>
        <v>2115824</v>
      </c>
      <c r="G102" s="87">
        <f t="shared" si="8"/>
        <v>2115824</v>
      </c>
    </row>
    <row r="103" spans="1:7" ht="38.25">
      <c r="A103" s="25" t="s">
        <v>189</v>
      </c>
      <c r="B103" s="24" t="s">
        <v>769</v>
      </c>
      <c r="C103" s="24">
        <v>10</v>
      </c>
      <c r="D103" s="28" t="s">
        <v>116</v>
      </c>
      <c r="E103" s="24" t="s">
        <v>469</v>
      </c>
      <c r="F103" s="87">
        <f>SUM(F104:F106)</f>
        <v>2115824</v>
      </c>
      <c r="G103" s="87">
        <f>SUM(G104:G106)</f>
        <v>2115824</v>
      </c>
    </row>
    <row r="104" spans="1:7" ht="89.25">
      <c r="A104" s="23" t="s">
        <v>474</v>
      </c>
      <c r="B104" s="24" t="s">
        <v>769</v>
      </c>
      <c r="C104" s="24">
        <v>10</v>
      </c>
      <c r="D104" s="28" t="s">
        <v>116</v>
      </c>
      <c r="E104" s="24" t="s">
        <v>292</v>
      </c>
      <c r="F104" s="89">
        <v>1882566</v>
      </c>
      <c r="G104" s="89">
        <v>1882566</v>
      </c>
    </row>
    <row r="105" spans="1:7" ht="38.25">
      <c r="A105" s="23" t="s">
        <v>403</v>
      </c>
      <c r="B105" s="24" t="s">
        <v>769</v>
      </c>
      <c r="C105" s="24">
        <v>10</v>
      </c>
      <c r="D105" s="28" t="s">
        <v>116</v>
      </c>
      <c r="E105" s="24" t="s">
        <v>456</v>
      </c>
      <c r="F105" s="89">
        <v>232058</v>
      </c>
      <c r="G105" s="89">
        <v>232058</v>
      </c>
    </row>
    <row r="106" spans="1:7" ht="12.75">
      <c r="A106" s="26" t="s">
        <v>459</v>
      </c>
      <c r="B106" s="27" t="s">
        <v>769</v>
      </c>
      <c r="C106" s="27">
        <v>10</v>
      </c>
      <c r="D106" s="30" t="s">
        <v>116</v>
      </c>
      <c r="E106" s="27" t="s">
        <v>460</v>
      </c>
      <c r="F106" s="120">
        <v>1200</v>
      </c>
      <c r="G106" s="120">
        <v>1200</v>
      </c>
    </row>
    <row r="107" spans="1:7" ht="12.75">
      <c r="A107" s="33" t="s">
        <v>420</v>
      </c>
      <c r="B107" s="34" t="s">
        <v>159</v>
      </c>
      <c r="C107" s="60" t="s">
        <v>649</v>
      </c>
      <c r="D107" s="34" t="s">
        <v>469</v>
      </c>
      <c r="E107" s="34" t="s">
        <v>469</v>
      </c>
      <c r="F107" s="118">
        <f>F108+F118+F134</f>
        <v>3394280</v>
      </c>
      <c r="G107" s="118">
        <f>G108+G118+G134</f>
        <v>3394280</v>
      </c>
    </row>
    <row r="108" spans="1:7" ht="12.75">
      <c r="A108" s="22" t="s">
        <v>421</v>
      </c>
      <c r="B108" s="21" t="s">
        <v>159</v>
      </c>
      <c r="C108" s="21" t="s">
        <v>156</v>
      </c>
      <c r="D108" s="21" t="s">
        <v>469</v>
      </c>
      <c r="E108" s="21" t="s">
        <v>469</v>
      </c>
      <c r="F108" s="87">
        <f>F109</f>
        <v>386742</v>
      </c>
      <c r="G108" s="87">
        <f>G109</f>
        <v>386742</v>
      </c>
    </row>
    <row r="109" spans="1:7" ht="51">
      <c r="A109" s="31" t="s">
        <v>947</v>
      </c>
      <c r="B109" s="24" t="s">
        <v>159</v>
      </c>
      <c r="C109" s="24" t="s">
        <v>156</v>
      </c>
      <c r="D109" s="28" t="s">
        <v>111</v>
      </c>
      <c r="E109" s="24" t="s">
        <v>469</v>
      </c>
      <c r="F109" s="87">
        <f>F110+F114</f>
        <v>386742</v>
      </c>
      <c r="G109" s="87">
        <f>G110+G114</f>
        <v>386742</v>
      </c>
    </row>
    <row r="110" spans="1:7" ht="76.5">
      <c r="A110" s="20" t="s">
        <v>284</v>
      </c>
      <c r="B110" s="24" t="s">
        <v>159</v>
      </c>
      <c r="C110" s="24" t="s">
        <v>156</v>
      </c>
      <c r="D110" s="28" t="s">
        <v>112</v>
      </c>
      <c r="E110" s="24"/>
      <c r="F110" s="87">
        <f aca="true" t="shared" si="9" ref="F110:G112">F111</f>
        <v>80942</v>
      </c>
      <c r="G110" s="87">
        <f t="shared" si="9"/>
        <v>80942</v>
      </c>
    </row>
    <row r="111" spans="1:7" ht="63.75">
      <c r="A111" s="66" t="s">
        <v>140</v>
      </c>
      <c r="B111" s="24" t="s">
        <v>159</v>
      </c>
      <c r="C111" s="24" t="s">
        <v>156</v>
      </c>
      <c r="D111" s="28" t="s">
        <v>113</v>
      </c>
      <c r="E111" s="24"/>
      <c r="F111" s="87">
        <f t="shared" si="9"/>
        <v>80942</v>
      </c>
      <c r="G111" s="87">
        <f t="shared" si="9"/>
        <v>80942</v>
      </c>
    </row>
    <row r="112" spans="1:7" ht="25.5">
      <c r="A112" s="23" t="s">
        <v>946</v>
      </c>
      <c r="B112" s="24" t="s">
        <v>159</v>
      </c>
      <c r="C112" s="24" t="s">
        <v>156</v>
      </c>
      <c r="D112" s="28" t="s">
        <v>114</v>
      </c>
      <c r="E112" s="24"/>
      <c r="F112" s="87">
        <f t="shared" si="9"/>
        <v>80942</v>
      </c>
      <c r="G112" s="87">
        <f t="shared" si="9"/>
        <v>80942</v>
      </c>
    </row>
    <row r="113" spans="1:7" ht="44.25" customHeight="1">
      <c r="A113" s="23" t="s">
        <v>472</v>
      </c>
      <c r="B113" s="24" t="s">
        <v>159</v>
      </c>
      <c r="C113" s="24" t="s">
        <v>156</v>
      </c>
      <c r="D113" s="28" t="s">
        <v>114</v>
      </c>
      <c r="E113" s="24">
        <v>600</v>
      </c>
      <c r="F113" s="89">
        <v>80942</v>
      </c>
      <c r="G113" s="89">
        <v>80942</v>
      </c>
    </row>
    <row r="114" spans="1:7" ht="63.75">
      <c r="A114" s="20" t="s">
        <v>285</v>
      </c>
      <c r="B114" s="24" t="s">
        <v>159</v>
      </c>
      <c r="C114" s="24" t="s">
        <v>156</v>
      </c>
      <c r="D114" s="28" t="s">
        <v>117</v>
      </c>
      <c r="E114" s="24"/>
      <c r="F114" s="87">
        <f>F115</f>
        <v>305800</v>
      </c>
      <c r="G114" s="87">
        <f>G115</f>
        <v>305800</v>
      </c>
    </row>
    <row r="115" spans="1:7" ht="63.75">
      <c r="A115" s="63" t="s">
        <v>640</v>
      </c>
      <c r="B115" s="24" t="s">
        <v>159</v>
      </c>
      <c r="C115" s="24" t="s">
        <v>156</v>
      </c>
      <c r="D115" s="28" t="s">
        <v>118</v>
      </c>
      <c r="E115" s="24"/>
      <c r="F115" s="87">
        <f>F116</f>
        <v>305800</v>
      </c>
      <c r="G115" s="87">
        <f>G116</f>
        <v>305800</v>
      </c>
    </row>
    <row r="116" spans="1:7" ht="38.25">
      <c r="A116" s="25" t="s">
        <v>659</v>
      </c>
      <c r="B116" s="24" t="s">
        <v>159</v>
      </c>
      <c r="C116" s="24" t="s">
        <v>156</v>
      </c>
      <c r="D116" s="28" t="s">
        <v>119</v>
      </c>
      <c r="E116" s="35" t="s">
        <v>469</v>
      </c>
      <c r="F116" s="87">
        <f>SUM(F117:F117)</f>
        <v>305800</v>
      </c>
      <c r="G116" s="87">
        <f>SUM(G117:G117)</f>
        <v>305800</v>
      </c>
    </row>
    <row r="117" spans="1:7" ht="89.25">
      <c r="A117" s="23" t="s">
        <v>474</v>
      </c>
      <c r="B117" s="24" t="s">
        <v>159</v>
      </c>
      <c r="C117" s="24" t="s">
        <v>156</v>
      </c>
      <c r="D117" s="28" t="s">
        <v>119</v>
      </c>
      <c r="E117" s="24">
        <v>100</v>
      </c>
      <c r="F117" s="89">
        <v>305800</v>
      </c>
      <c r="G117" s="89">
        <v>305800</v>
      </c>
    </row>
    <row r="118" spans="1:7" ht="25.5">
      <c r="A118" s="22" t="s">
        <v>468</v>
      </c>
      <c r="B118" s="21" t="s">
        <v>159</v>
      </c>
      <c r="C118" s="21" t="s">
        <v>770</v>
      </c>
      <c r="D118" s="45" t="s">
        <v>469</v>
      </c>
      <c r="E118" s="45" t="s">
        <v>469</v>
      </c>
      <c r="F118" s="87">
        <f>F119</f>
        <v>2987538</v>
      </c>
      <c r="G118" s="87">
        <f>G119</f>
        <v>2987538</v>
      </c>
    </row>
    <row r="119" spans="1:7" ht="89.25">
      <c r="A119" s="31" t="s">
        <v>668</v>
      </c>
      <c r="B119" s="24" t="s">
        <v>159</v>
      </c>
      <c r="C119" s="24" t="s">
        <v>770</v>
      </c>
      <c r="D119" s="28" t="s">
        <v>120</v>
      </c>
      <c r="E119" s="35" t="s">
        <v>469</v>
      </c>
      <c r="F119" s="87">
        <f>F120+F130</f>
        <v>2987538</v>
      </c>
      <c r="G119" s="87">
        <f>G120+G130</f>
        <v>2987538</v>
      </c>
    </row>
    <row r="120" spans="1:7" ht="114.75">
      <c r="A120" s="20" t="s">
        <v>139</v>
      </c>
      <c r="B120" s="24" t="s">
        <v>159</v>
      </c>
      <c r="C120" s="24" t="s">
        <v>770</v>
      </c>
      <c r="D120" s="13" t="s">
        <v>408</v>
      </c>
      <c r="E120" s="36" t="s">
        <v>469</v>
      </c>
      <c r="F120" s="87">
        <f>F121+F124+F127</f>
        <v>2487538</v>
      </c>
      <c r="G120" s="87">
        <f>G121+G124+G127</f>
        <v>2487538</v>
      </c>
    </row>
    <row r="121" spans="1:7" ht="38.25">
      <c r="A121" s="66" t="s">
        <v>407</v>
      </c>
      <c r="B121" s="24" t="s">
        <v>159</v>
      </c>
      <c r="C121" s="24" t="s">
        <v>770</v>
      </c>
      <c r="D121" s="28" t="s">
        <v>406</v>
      </c>
      <c r="E121" s="36"/>
      <c r="F121" s="87">
        <f>F122</f>
        <v>1023710</v>
      </c>
      <c r="G121" s="87">
        <f>G122</f>
        <v>1023710</v>
      </c>
    </row>
    <row r="122" spans="1:7" ht="41.25" customHeight="1">
      <c r="A122" s="70" t="s">
        <v>122</v>
      </c>
      <c r="B122" s="24" t="s">
        <v>159</v>
      </c>
      <c r="C122" s="24" t="s">
        <v>770</v>
      </c>
      <c r="D122" s="28" t="s">
        <v>405</v>
      </c>
      <c r="E122" s="36"/>
      <c r="F122" s="87">
        <f>F123</f>
        <v>1023710</v>
      </c>
      <c r="G122" s="87">
        <f>G123</f>
        <v>1023710</v>
      </c>
    </row>
    <row r="123" spans="1:7" ht="12.75">
      <c r="A123" s="23" t="s">
        <v>459</v>
      </c>
      <c r="B123" s="24" t="s">
        <v>159</v>
      </c>
      <c r="C123" s="24" t="s">
        <v>770</v>
      </c>
      <c r="D123" s="28" t="s">
        <v>405</v>
      </c>
      <c r="E123" s="25">
        <v>800</v>
      </c>
      <c r="F123" s="89">
        <v>1023710</v>
      </c>
      <c r="G123" s="89">
        <v>1023710</v>
      </c>
    </row>
    <row r="124" spans="1:7" ht="51">
      <c r="A124" s="66" t="s">
        <v>404</v>
      </c>
      <c r="B124" s="24" t="s">
        <v>159</v>
      </c>
      <c r="C124" s="24" t="s">
        <v>770</v>
      </c>
      <c r="D124" s="28" t="s">
        <v>625</v>
      </c>
      <c r="E124" s="36"/>
      <c r="F124" s="87">
        <f>F125</f>
        <v>763828</v>
      </c>
      <c r="G124" s="87">
        <f>G125</f>
        <v>763828</v>
      </c>
    </row>
    <row r="125" spans="1:7" ht="55.5" customHeight="1">
      <c r="A125" s="279" t="s">
        <v>869</v>
      </c>
      <c r="B125" s="24" t="s">
        <v>159</v>
      </c>
      <c r="C125" s="24" t="s">
        <v>770</v>
      </c>
      <c r="D125" s="276" t="s">
        <v>868</v>
      </c>
      <c r="E125" s="24" t="s">
        <v>469</v>
      </c>
      <c r="F125" s="87">
        <f>F126</f>
        <v>763828</v>
      </c>
      <c r="G125" s="87">
        <f>G126</f>
        <v>763828</v>
      </c>
    </row>
    <row r="126" spans="1:7" ht="38.25">
      <c r="A126" s="23" t="s">
        <v>403</v>
      </c>
      <c r="B126" s="24" t="s">
        <v>159</v>
      </c>
      <c r="C126" s="24" t="s">
        <v>770</v>
      </c>
      <c r="D126" s="276" t="s">
        <v>868</v>
      </c>
      <c r="E126" s="24">
        <v>200</v>
      </c>
      <c r="F126" s="89">
        <f>500000+263828</f>
        <v>763828</v>
      </c>
      <c r="G126" s="89">
        <f>500000+263828</f>
        <v>763828</v>
      </c>
    </row>
    <row r="127" spans="1:7" ht="63.75">
      <c r="A127" s="23" t="s">
        <v>953</v>
      </c>
      <c r="B127" s="24" t="s">
        <v>159</v>
      </c>
      <c r="C127" s="24" t="s">
        <v>770</v>
      </c>
      <c r="D127" s="28" t="s">
        <v>954</v>
      </c>
      <c r="E127" s="24"/>
      <c r="F127" s="87">
        <f>F128</f>
        <v>700000</v>
      </c>
      <c r="G127" s="87">
        <f>G128</f>
        <v>700000</v>
      </c>
    </row>
    <row r="128" spans="1:7" ht="36">
      <c r="A128" s="77" t="s">
        <v>685</v>
      </c>
      <c r="B128" s="24" t="s">
        <v>159</v>
      </c>
      <c r="C128" s="24" t="s">
        <v>770</v>
      </c>
      <c r="D128" s="28" t="s">
        <v>686</v>
      </c>
      <c r="E128" s="24"/>
      <c r="F128" s="87">
        <f>F129</f>
        <v>700000</v>
      </c>
      <c r="G128" s="87">
        <f>G129</f>
        <v>700000</v>
      </c>
    </row>
    <row r="129" spans="1:7" ht="38.25">
      <c r="A129" s="81" t="s">
        <v>370</v>
      </c>
      <c r="B129" s="24" t="s">
        <v>159</v>
      </c>
      <c r="C129" s="24" t="s">
        <v>770</v>
      </c>
      <c r="D129" s="28" t="s">
        <v>686</v>
      </c>
      <c r="E129" s="24">
        <v>400</v>
      </c>
      <c r="F129" s="89">
        <v>700000</v>
      </c>
      <c r="G129" s="89">
        <v>700000</v>
      </c>
    </row>
    <row r="130" spans="1:7" ht="114.75">
      <c r="A130" s="78" t="s">
        <v>635</v>
      </c>
      <c r="B130" s="93" t="s">
        <v>159</v>
      </c>
      <c r="C130" s="93" t="s">
        <v>770</v>
      </c>
      <c r="D130" s="65" t="s">
        <v>121</v>
      </c>
      <c r="E130" s="93"/>
      <c r="F130" s="87">
        <f aca="true" t="shared" si="10" ref="F130:G132">F131</f>
        <v>500000</v>
      </c>
      <c r="G130" s="87">
        <f t="shared" si="10"/>
        <v>500000</v>
      </c>
    </row>
    <row r="131" spans="1:7" ht="96.75" customHeight="1">
      <c r="A131" s="66" t="s">
        <v>767</v>
      </c>
      <c r="B131" s="93" t="s">
        <v>159</v>
      </c>
      <c r="C131" s="93" t="s">
        <v>770</v>
      </c>
      <c r="D131" s="74" t="s">
        <v>636</v>
      </c>
      <c r="E131" s="93"/>
      <c r="F131" s="87">
        <f t="shared" si="10"/>
        <v>500000</v>
      </c>
      <c r="G131" s="87">
        <f t="shared" si="10"/>
        <v>500000</v>
      </c>
    </row>
    <row r="132" spans="1:7" ht="63.75">
      <c r="A132" s="70" t="s">
        <v>870</v>
      </c>
      <c r="B132" s="93" t="s">
        <v>159</v>
      </c>
      <c r="C132" s="93" t="s">
        <v>770</v>
      </c>
      <c r="D132" s="74" t="s">
        <v>561</v>
      </c>
      <c r="E132" s="93"/>
      <c r="F132" s="87">
        <f t="shared" si="10"/>
        <v>500000</v>
      </c>
      <c r="G132" s="87">
        <f t="shared" si="10"/>
        <v>500000</v>
      </c>
    </row>
    <row r="133" spans="1:7" ht="12.75">
      <c r="A133" s="81" t="s">
        <v>459</v>
      </c>
      <c r="B133" s="93" t="s">
        <v>159</v>
      </c>
      <c r="C133" s="93" t="s">
        <v>770</v>
      </c>
      <c r="D133" s="74" t="s">
        <v>561</v>
      </c>
      <c r="E133" s="93">
        <v>800</v>
      </c>
      <c r="F133" s="89">
        <v>500000</v>
      </c>
      <c r="G133" s="89">
        <v>500000</v>
      </c>
    </row>
    <row r="134" spans="1:7" ht="25.5">
      <c r="A134" s="78" t="s">
        <v>229</v>
      </c>
      <c r="B134" s="134" t="s">
        <v>159</v>
      </c>
      <c r="C134" s="134">
        <v>12</v>
      </c>
      <c r="D134" s="65"/>
      <c r="E134" s="134"/>
      <c r="F134" s="87">
        <f aca="true" t="shared" si="11" ref="F134:G137">F135</f>
        <v>20000</v>
      </c>
      <c r="G134" s="87">
        <f t="shared" si="11"/>
        <v>20000</v>
      </c>
    </row>
    <row r="135" spans="1:7" ht="63.75">
      <c r="A135" s="31" t="s">
        <v>875</v>
      </c>
      <c r="B135" s="93" t="s">
        <v>159</v>
      </c>
      <c r="C135" s="93">
        <v>12</v>
      </c>
      <c r="D135" s="28" t="s">
        <v>871</v>
      </c>
      <c r="E135" s="93"/>
      <c r="F135" s="87">
        <f t="shared" si="11"/>
        <v>20000</v>
      </c>
      <c r="G135" s="87">
        <f t="shared" si="11"/>
        <v>20000</v>
      </c>
    </row>
    <row r="136" spans="1:7" ht="36">
      <c r="A136" s="77" t="s">
        <v>874</v>
      </c>
      <c r="B136" s="93" t="s">
        <v>159</v>
      </c>
      <c r="C136" s="93">
        <v>12</v>
      </c>
      <c r="D136" s="28" t="s">
        <v>873</v>
      </c>
      <c r="E136" s="93"/>
      <c r="F136" s="87">
        <f t="shared" si="11"/>
        <v>20000</v>
      </c>
      <c r="G136" s="87">
        <f t="shared" si="11"/>
        <v>20000</v>
      </c>
    </row>
    <row r="137" spans="1:7" ht="48">
      <c r="A137" s="77" t="s">
        <v>872</v>
      </c>
      <c r="B137" s="93" t="s">
        <v>159</v>
      </c>
      <c r="C137" s="93">
        <v>12</v>
      </c>
      <c r="D137" s="28" t="s">
        <v>764</v>
      </c>
      <c r="E137" s="93"/>
      <c r="F137" s="87">
        <f t="shared" si="11"/>
        <v>20000</v>
      </c>
      <c r="G137" s="87">
        <f t="shared" si="11"/>
        <v>20000</v>
      </c>
    </row>
    <row r="138" spans="1:7" ht="12.75">
      <c r="A138" s="277" t="s">
        <v>459</v>
      </c>
      <c r="B138" s="96" t="s">
        <v>159</v>
      </c>
      <c r="C138" s="96">
        <v>12</v>
      </c>
      <c r="D138" s="28" t="s">
        <v>764</v>
      </c>
      <c r="E138" s="96">
        <v>200</v>
      </c>
      <c r="F138" s="120">
        <v>20000</v>
      </c>
      <c r="G138" s="120">
        <v>20000</v>
      </c>
    </row>
    <row r="139" spans="1:7" ht="12.75">
      <c r="A139" s="33" t="s">
        <v>216</v>
      </c>
      <c r="B139" s="34" t="s">
        <v>896</v>
      </c>
      <c r="C139" s="60" t="s">
        <v>649</v>
      </c>
      <c r="D139" s="34" t="s">
        <v>469</v>
      </c>
      <c r="E139" s="34" t="s">
        <v>469</v>
      </c>
      <c r="F139" s="118">
        <f>F140+F150+F156</f>
        <v>14952337</v>
      </c>
      <c r="G139" s="118">
        <f>G140+G150+G156</f>
        <v>7207254</v>
      </c>
    </row>
    <row r="140" spans="1:7" ht="12.75">
      <c r="A140" s="22" t="s">
        <v>410</v>
      </c>
      <c r="B140" s="21" t="s">
        <v>896</v>
      </c>
      <c r="C140" s="58" t="s">
        <v>156</v>
      </c>
      <c r="D140" s="64"/>
      <c r="E140" s="64"/>
      <c r="F140" s="87">
        <f>F141</f>
        <v>8811914</v>
      </c>
      <c r="G140" s="87">
        <f>G141</f>
        <v>612016</v>
      </c>
    </row>
    <row r="141" spans="1:7" ht="76.5">
      <c r="A141" s="31" t="s">
        <v>669</v>
      </c>
      <c r="B141" s="24" t="s">
        <v>896</v>
      </c>
      <c r="C141" s="59" t="s">
        <v>156</v>
      </c>
      <c r="D141" s="28" t="s">
        <v>123</v>
      </c>
      <c r="E141" s="64"/>
      <c r="F141" s="87">
        <f>F142+F146</f>
        <v>8811914</v>
      </c>
      <c r="G141" s="87">
        <f>G142+G146</f>
        <v>612016</v>
      </c>
    </row>
    <row r="142" spans="1:7" ht="127.5">
      <c r="A142" s="20" t="s">
        <v>364</v>
      </c>
      <c r="B142" s="24" t="s">
        <v>896</v>
      </c>
      <c r="C142" s="59" t="s">
        <v>156</v>
      </c>
      <c r="D142" s="28" t="s">
        <v>365</v>
      </c>
      <c r="E142" s="64"/>
      <c r="F142" s="87">
        <f aca="true" t="shared" si="12" ref="F142:G144">F143</f>
        <v>8199898</v>
      </c>
      <c r="G142" s="87">
        <f t="shared" si="12"/>
        <v>0</v>
      </c>
    </row>
    <row r="143" spans="1:7" ht="38.25">
      <c r="A143" s="280" t="s">
        <v>690</v>
      </c>
      <c r="B143" s="24" t="s">
        <v>896</v>
      </c>
      <c r="C143" s="59" t="s">
        <v>156</v>
      </c>
      <c r="D143" s="28" t="s">
        <v>952</v>
      </c>
      <c r="E143" s="64"/>
      <c r="F143" s="87">
        <f t="shared" si="12"/>
        <v>8199898</v>
      </c>
      <c r="G143" s="87">
        <f t="shared" si="12"/>
        <v>0</v>
      </c>
    </row>
    <row r="144" spans="1:7" ht="108.75" customHeight="1">
      <c r="A144" s="272" t="s">
        <v>955</v>
      </c>
      <c r="B144" s="24" t="s">
        <v>896</v>
      </c>
      <c r="C144" s="59" t="s">
        <v>156</v>
      </c>
      <c r="D144" s="28" t="s">
        <v>435</v>
      </c>
      <c r="E144" s="64"/>
      <c r="F144" s="87">
        <f t="shared" si="12"/>
        <v>8199898</v>
      </c>
      <c r="G144" s="87">
        <f t="shared" si="12"/>
        <v>0</v>
      </c>
    </row>
    <row r="145" spans="1:7" ht="38.25">
      <c r="A145" s="81" t="s">
        <v>370</v>
      </c>
      <c r="B145" s="24" t="s">
        <v>896</v>
      </c>
      <c r="C145" s="59" t="s">
        <v>156</v>
      </c>
      <c r="D145" s="28" t="s">
        <v>435</v>
      </c>
      <c r="E145" s="24">
        <v>400</v>
      </c>
      <c r="F145" s="89">
        <v>8199898</v>
      </c>
      <c r="G145" s="89"/>
    </row>
    <row r="146" spans="1:7" ht="114.75">
      <c r="A146" s="20" t="s">
        <v>670</v>
      </c>
      <c r="B146" s="24" t="s">
        <v>896</v>
      </c>
      <c r="C146" s="59" t="s">
        <v>156</v>
      </c>
      <c r="D146" s="13" t="s">
        <v>238</v>
      </c>
      <c r="E146" s="64"/>
      <c r="F146" s="87">
        <f>F147</f>
        <v>612016</v>
      </c>
      <c r="G146" s="87">
        <f>G147</f>
        <v>612016</v>
      </c>
    </row>
    <row r="147" spans="1:7" ht="38.25">
      <c r="A147" s="80" t="s">
        <v>409</v>
      </c>
      <c r="B147" s="24" t="s">
        <v>896</v>
      </c>
      <c r="C147" s="59" t="s">
        <v>156</v>
      </c>
      <c r="D147" s="28" t="s">
        <v>439</v>
      </c>
      <c r="E147" s="64"/>
      <c r="F147" s="87">
        <f>F148</f>
        <v>612016</v>
      </c>
      <c r="G147" s="87">
        <f>G148</f>
        <v>612016</v>
      </c>
    </row>
    <row r="148" spans="1:7" ht="24">
      <c r="A148" s="77" t="s">
        <v>438</v>
      </c>
      <c r="B148" s="24" t="s">
        <v>896</v>
      </c>
      <c r="C148" s="59" t="s">
        <v>156</v>
      </c>
      <c r="D148" s="28" t="s">
        <v>437</v>
      </c>
      <c r="E148" s="64"/>
      <c r="F148" s="87">
        <f>SUM(F149:F149)</f>
        <v>612016</v>
      </c>
      <c r="G148" s="87">
        <f>SUM(G149:G149)</f>
        <v>612016</v>
      </c>
    </row>
    <row r="149" spans="1:7" ht="38.25">
      <c r="A149" s="23" t="s">
        <v>403</v>
      </c>
      <c r="B149" s="24" t="s">
        <v>896</v>
      </c>
      <c r="C149" s="59" t="s">
        <v>156</v>
      </c>
      <c r="D149" s="28" t="s">
        <v>437</v>
      </c>
      <c r="E149" s="24">
        <v>200</v>
      </c>
      <c r="F149" s="89">
        <f>862016-250000</f>
        <v>612016</v>
      </c>
      <c r="G149" s="89">
        <f>862016-250000</f>
        <v>612016</v>
      </c>
    </row>
    <row r="150" spans="1:7" ht="12.75" hidden="1">
      <c r="A150" s="20" t="s">
        <v>138</v>
      </c>
      <c r="B150" s="21" t="s">
        <v>896</v>
      </c>
      <c r="C150" s="58" t="s">
        <v>158</v>
      </c>
      <c r="D150" s="64"/>
      <c r="E150" s="64"/>
      <c r="F150" s="87">
        <f aca="true" t="shared" si="13" ref="F150:G154">F151</f>
        <v>0</v>
      </c>
      <c r="G150" s="87">
        <f t="shared" si="13"/>
        <v>0</v>
      </c>
    </row>
    <row r="151" spans="1:7" ht="76.5" hidden="1">
      <c r="A151" s="31" t="s">
        <v>669</v>
      </c>
      <c r="B151" s="24" t="s">
        <v>896</v>
      </c>
      <c r="C151" s="59" t="s">
        <v>158</v>
      </c>
      <c r="D151" s="28" t="s">
        <v>123</v>
      </c>
      <c r="E151" s="64"/>
      <c r="F151" s="87">
        <f t="shared" si="13"/>
        <v>0</v>
      </c>
      <c r="G151" s="87">
        <f t="shared" si="13"/>
        <v>0</v>
      </c>
    </row>
    <row r="152" spans="1:7" ht="114.75" hidden="1">
      <c r="A152" s="20" t="s">
        <v>670</v>
      </c>
      <c r="B152" s="24" t="s">
        <v>896</v>
      </c>
      <c r="C152" s="59" t="s">
        <v>158</v>
      </c>
      <c r="D152" s="13" t="s">
        <v>238</v>
      </c>
      <c r="E152" s="64"/>
      <c r="F152" s="87">
        <f t="shared" si="13"/>
        <v>0</v>
      </c>
      <c r="G152" s="87">
        <f t="shared" si="13"/>
        <v>0</v>
      </c>
    </row>
    <row r="153" spans="1:7" ht="38.25" hidden="1">
      <c r="A153" s="63" t="s">
        <v>434</v>
      </c>
      <c r="B153" s="24" t="s">
        <v>896</v>
      </c>
      <c r="C153" s="59" t="s">
        <v>158</v>
      </c>
      <c r="D153" s="28" t="s">
        <v>959</v>
      </c>
      <c r="E153" s="64"/>
      <c r="F153" s="87">
        <f t="shared" si="13"/>
        <v>0</v>
      </c>
      <c r="G153" s="87">
        <f t="shared" si="13"/>
        <v>0</v>
      </c>
    </row>
    <row r="154" spans="1:7" ht="25.5" hidden="1">
      <c r="A154" s="23" t="s">
        <v>657</v>
      </c>
      <c r="B154" s="24" t="s">
        <v>896</v>
      </c>
      <c r="C154" s="59" t="s">
        <v>158</v>
      </c>
      <c r="D154" s="28" t="s">
        <v>958</v>
      </c>
      <c r="E154" s="64"/>
      <c r="F154" s="87">
        <f t="shared" si="13"/>
        <v>0</v>
      </c>
      <c r="G154" s="87">
        <f t="shared" si="13"/>
        <v>0</v>
      </c>
    </row>
    <row r="155" spans="1:7" ht="38.25" hidden="1">
      <c r="A155" s="23" t="s">
        <v>403</v>
      </c>
      <c r="B155" s="24" t="s">
        <v>896</v>
      </c>
      <c r="C155" s="59" t="s">
        <v>158</v>
      </c>
      <c r="D155" s="28" t="s">
        <v>958</v>
      </c>
      <c r="E155" s="24">
        <v>200</v>
      </c>
      <c r="F155" s="89"/>
      <c r="G155" s="89"/>
    </row>
    <row r="156" spans="1:7" ht="12.75">
      <c r="A156" s="22" t="s">
        <v>242</v>
      </c>
      <c r="B156" s="21" t="s">
        <v>896</v>
      </c>
      <c r="C156" s="21" t="s">
        <v>769</v>
      </c>
      <c r="D156" s="21" t="s">
        <v>469</v>
      </c>
      <c r="E156" s="21" t="s">
        <v>469</v>
      </c>
      <c r="F156" s="87">
        <f>F157+F163+F167</f>
        <v>6140423</v>
      </c>
      <c r="G156" s="87">
        <f>G157+G163+G167</f>
        <v>6595238</v>
      </c>
    </row>
    <row r="157" spans="1:7" ht="76.5">
      <c r="A157" s="31" t="s">
        <v>669</v>
      </c>
      <c r="B157" s="24" t="s">
        <v>896</v>
      </c>
      <c r="C157" s="24" t="s">
        <v>769</v>
      </c>
      <c r="D157" s="28" t="s">
        <v>123</v>
      </c>
      <c r="E157" s="24" t="s">
        <v>469</v>
      </c>
      <c r="F157" s="87">
        <f aca="true" t="shared" si="14" ref="F157:G159">F158</f>
        <v>5640423</v>
      </c>
      <c r="G157" s="87">
        <f t="shared" si="14"/>
        <v>6095238</v>
      </c>
    </row>
    <row r="158" spans="1:7" ht="114.75">
      <c r="A158" s="20" t="s">
        <v>670</v>
      </c>
      <c r="B158" s="24" t="s">
        <v>896</v>
      </c>
      <c r="C158" s="24" t="s">
        <v>769</v>
      </c>
      <c r="D158" s="13" t="s">
        <v>238</v>
      </c>
      <c r="E158" s="25" t="s">
        <v>469</v>
      </c>
      <c r="F158" s="87">
        <f t="shared" si="14"/>
        <v>5640423</v>
      </c>
      <c r="G158" s="87">
        <f t="shared" si="14"/>
        <v>6095238</v>
      </c>
    </row>
    <row r="159" spans="1:7" ht="38.25">
      <c r="A159" s="80" t="s">
        <v>957</v>
      </c>
      <c r="B159" s="24" t="s">
        <v>896</v>
      </c>
      <c r="C159" s="24" t="s">
        <v>769</v>
      </c>
      <c r="D159" s="28" t="s">
        <v>641</v>
      </c>
      <c r="E159" s="25"/>
      <c r="F159" s="87">
        <f t="shared" si="14"/>
        <v>5640423</v>
      </c>
      <c r="G159" s="87">
        <f t="shared" si="14"/>
        <v>6095238</v>
      </c>
    </row>
    <row r="160" spans="1:7" ht="12.75">
      <c r="A160" s="70" t="s">
        <v>429</v>
      </c>
      <c r="B160" s="24" t="s">
        <v>896</v>
      </c>
      <c r="C160" s="24" t="s">
        <v>769</v>
      </c>
      <c r="D160" s="28" t="s">
        <v>642</v>
      </c>
      <c r="E160" s="24" t="s">
        <v>469</v>
      </c>
      <c r="F160" s="87">
        <f>SUM(F161:F162)</f>
        <v>5640423</v>
      </c>
      <c r="G160" s="87">
        <f>SUM(G161:G162)</f>
        <v>6095238</v>
      </c>
    </row>
    <row r="161" spans="1:7" ht="38.25">
      <c r="A161" s="23" t="s">
        <v>403</v>
      </c>
      <c r="B161" s="24" t="s">
        <v>896</v>
      </c>
      <c r="C161" s="24" t="s">
        <v>769</v>
      </c>
      <c r="D161" s="28" t="s">
        <v>642</v>
      </c>
      <c r="E161" s="24">
        <v>200</v>
      </c>
      <c r="F161" s="89">
        <v>2774000</v>
      </c>
      <c r="G161" s="89">
        <v>2774000</v>
      </c>
    </row>
    <row r="162" spans="1:7" ht="12.75">
      <c r="A162" s="23" t="s">
        <v>459</v>
      </c>
      <c r="B162" s="24" t="s">
        <v>896</v>
      </c>
      <c r="C162" s="24" t="s">
        <v>769</v>
      </c>
      <c r="D162" s="28" t="s">
        <v>642</v>
      </c>
      <c r="E162" s="24">
        <v>800</v>
      </c>
      <c r="F162" s="89">
        <f>5477000-1000000-1610577</f>
        <v>2866423</v>
      </c>
      <c r="G162" s="89">
        <f>5477000-1000000-1155762</f>
        <v>3321238</v>
      </c>
    </row>
    <row r="163" spans="1:7" ht="63.75">
      <c r="A163" s="31" t="s">
        <v>664</v>
      </c>
      <c r="B163" s="24" t="s">
        <v>896</v>
      </c>
      <c r="C163" s="24" t="s">
        <v>769</v>
      </c>
      <c r="D163" s="28" t="s">
        <v>881</v>
      </c>
      <c r="E163" s="24"/>
      <c r="F163" s="87">
        <f aca="true" t="shared" si="15" ref="F163:G165">F164</f>
        <v>500000</v>
      </c>
      <c r="G163" s="87">
        <f t="shared" si="15"/>
        <v>500000</v>
      </c>
    </row>
    <row r="164" spans="1:7" ht="38.25">
      <c r="A164" s="80" t="s">
        <v>255</v>
      </c>
      <c r="B164" s="24" t="s">
        <v>896</v>
      </c>
      <c r="C164" s="24" t="s">
        <v>769</v>
      </c>
      <c r="D164" s="28" t="s">
        <v>545</v>
      </c>
      <c r="E164" s="24"/>
      <c r="F164" s="87">
        <f t="shared" si="15"/>
        <v>500000</v>
      </c>
      <c r="G164" s="87">
        <f t="shared" si="15"/>
        <v>500000</v>
      </c>
    </row>
    <row r="165" spans="1:7" ht="25.5">
      <c r="A165" s="270" t="s">
        <v>547</v>
      </c>
      <c r="B165" s="24" t="s">
        <v>896</v>
      </c>
      <c r="C165" s="24" t="s">
        <v>769</v>
      </c>
      <c r="D165" s="28" t="s">
        <v>546</v>
      </c>
      <c r="E165" s="24"/>
      <c r="F165" s="87">
        <f t="shared" si="15"/>
        <v>500000</v>
      </c>
      <c r="G165" s="87">
        <f t="shared" si="15"/>
        <v>500000</v>
      </c>
    </row>
    <row r="166" spans="1:7" ht="38.25">
      <c r="A166" s="23" t="s">
        <v>403</v>
      </c>
      <c r="B166" s="24" t="s">
        <v>896</v>
      </c>
      <c r="C166" s="24" t="s">
        <v>769</v>
      </c>
      <c r="D166" s="28" t="s">
        <v>546</v>
      </c>
      <c r="E166" s="24">
        <v>200</v>
      </c>
      <c r="F166" s="89">
        <f>1000000-500000</f>
        <v>500000</v>
      </c>
      <c r="G166" s="89">
        <f>1000000-500000</f>
        <v>500000</v>
      </c>
    </row>
    <row r="167" spans="1:7" ht="25.5" hidden="1">
      <c r="A167" s="31" t="s">
        <v>867</v>
      </c>
      <c r="B167" s="24" t="s">
        <v>896</v>
      </c>
      <c r="C167" s="24" t="s">
        <v>769</v>
      </c>
      <c r="D167" s="28" t="s">
        <v>103</v>
      </c>
      <c r="E167" s="24"/>
      <c r="F167" s="87">
        <f aca="true" t="shared" si="16" ref="F167:G169">F168</f>
        <v>0</v>
      </c>
      <c r="G167" s="87">
        <f t="shared" si="16"/>
        <v>0</v>
      </c>
    </row>
    <row r="168" spans="1:7" ht="25.5" hidden="1">
      <c r="A168" s="20" t="s">
        <v>879</v>
      </c>
      <c r="B168" s="24" t="s">
        <v>896</v>
      </c>
      <c r="C168" s="24" t="s">
        <v>769</v>
      </c>
      <c r="D168" s="28" t="s">
        <v>413</v>
      </c>
      <c r="E168" s="24"/>
      <c r="F168" s="87">
        <f t="shared" si="16"/>
        <v>0</v>
      </c>
      <c r="G168" s="87">
        <f t="shared" si="16"/>
        <v>0</v>
      </c>
    </row>
    <row r="169" spans="1:7" ht="25.5" hidden="1">
      <c r="A169" s="23" t="s">
        <v>414</v>
      </c>
      <c r="B169" s="24" t="s">
        <v>896</v>
      </c>
      <c r="C169" s="24" t="s">
        <v>769</v>
      </c>
      <c r="D169" s="28" t="s">
        <v>419</v>
      </c>
      <c r="E169" s="24"/>
      <c r="F169" s="87">
        <f t="shared" si="16"/>
        <v>0</v>
      </c>
      <c r="G169" s="87">
        <f t="shared" si="16"/>
        <v>0</v>
      </c>
    </row>
    <row r="170" spans="1:7" ht="38.25" hidden="1">
      <c r="A170" s="23" t="s">
        <v>403</v>
      </c>
      <c r="B170" s="24" t="s">
        <v>896</v>
      </c>
      <c r="C170" s="24" t="s">
        <v>769</v>
      </c>
      <c r="D170" s="28" t="s">
        <v>419</v>
      </c>
      <c r="E170" s="24">
        <v>200</v>
      </c>
      <c r="F170" s="87"/>
      <c r="G170" s="87"/>
    </row>
    <row r="171" spans="1:7" ht="12.75">
      <c r="A171" s="33" t="s">
        <v>243</v>
      </c>
      <c r="B171" s="34" t="s">
        <v>897</v>
      </c>
      <c r="C171" s="60" t="s">
        <v>649</v>
      </c>
      <c r="D171" s="34" t="s">
        <v>469</v>
      </c>
      <c r="E171" s="34" t="s">
        <v>469</v>
      </c>
      <c r="F171" s="90">
        <f>F172+F186+F207+F216+F229</f>
        <v>210890327</v>
      </c>
      <c r="G171" s="90">
        <f>G172+G186+G207+G216+G229</f>
        <v>214831188</v>
      </c>
    </row>
    <row r="172" spans="1:7" ht="12.75">
      <c r="A172" s="22" t="s">
        <v>244</v>
      </c>
      <c r="B172" s="21" t="s">
        <v>897</v>
      </c>
      <c r="C172" s="21" t="s">
        <v>156</v>
      </c>
      <c r="D172" s="21" t="s">
        <v>469</v>
      </c>
      <c r="E172" s="21" t="s">
        <v>469</v>
      </c>
      <c r="F172" s="87">
        <f>F173</f>
        <v>82421296</v>
      </c>
      <c r="G172" s="87">
        <f>G173</f>
        <v>83655296</v>
      </c>
    </row>
    <row r="173" spans="1:7" ht="51">
      <c r="A173" s="31" t="s">
        <v>673</v>
      </c>
      <c r="B173" s="24" t="s">
        <v>897</v>
      </c>
      <c r="C173" s="24" t="s">
        <v>156</v>
      </c>
      <c r="D173" s="28" t="s">
        <v>239</v>
      </c>
      <c r="E173" s="24" t="s">
        <v>469</v>
      </c>
      <c r="F173" s="87">
        <f>F174</f>
        <v>82421296</v>
      </c>
      <c r="G173" s="87">
        <f>G174</f>
        <v>83655296</v>
      </c>
    </row>
    <row r="174" spans="1:7" ht="63.75">
      <c r="A174" s="20" t="s">
        <v>674</v>
      </c>
      <c r="B174" s="24" t="s">
        <v>897</v>
      </c>
      <c r="C174" s="24" t="s">
        <v>156</v>
      </c>
      <c r="D174" s="13" t="s">
        <v>240</v>
      </c>
      <c r="E174" s="25" t="s">
        <v>469</v>
      </c>
      <c r="F174" s="87">
        <f>F175+F183</f>
        <v>82421296</v>
      </c>
      <c r="G174" s="87">
        <f>G175+G183</f>
        <v>83655296</v>
      </c>
    </row>
    <row r="175" spans="1:7" ht="38.25">
      <c r="A175" s="63" t="s">
        <v>643</v>
      </c>
      <c r="B175" s="24" t="s">
        <v>897</v>
      </c>
      <c r="C175" s="24" t="s">
        <v>156</v>
      </c>
      <c r="D175" s="28" t="s">
        <v>241</v>
      </c>
      <c r="E175" s="25"/>
      <c r="F175" s="87">
        <f>F176+F179</f>
        <v>82421296</v>
      </c>
      <c r="G175" s="87">
        <f>G176+G179</f>
        <v>83655296</v>
      </c>
    </row>
    <row r="176" spans="1:7" ht="144" customHeight="1">
      <c r="A176" s="23" t="s">
        <v>701</v>
      </c>
      <c r="B176" s="24" t="s">
        <v>897</v>
      </c>
      <c r="C176" s="24" t="s">
        <v>156</v>
      </c>
      <c r="D176" s="28" t="s">
        <v>702</v>
      </c>
      <c r="E176" s="24" t="s">
        <v>469</v>
      </c>
      <c r="F176" s="87">
        <f>SUM(F177:F178)</f>
        <v>45538337</v>
      </c>
      <c r="G176" s="87">
        <f>SUM(G177:G178)</f>
        <v>45538337</v>
      </c>
    </row>
    <row r="177" spans="1:7" ht="92.25" customHeight="1">
      <c r="A177" s="23" t="s">
        <v>474</v>
      </c>
      <c r="B177" s="24" t="s">
        <v>897</v>
      </c>
      <c r="C177" s="24" t="s">
        <v>156</v>
      </c>
      <c r="D177" s="28" t="s">
        <v>702</v>
      </c>
      <c r="E177" s="24" t="s">
        <v>292</v>
      </c>
      <c r="F177" s="89">
        <v>45097477</v>
      </c>
      <c r="G177" s="89">
        <v>45097477</v>
      </c>
    </row>
    <row r="178" spans="1:7" ht="38.25">
      <c r="A178" s="23" t="s">
        <v>403</v>
      </c>
      <c r="B178" s="24" t="s">
        <v>897</v>
      </c>
      <c r="C178" s="24" t="s">
        <v>156</v>
      </c>
      <c r="D178" s="28" t="s">
        <v>702</v>
      </c>
      <c r="E178" s="24" t="s">
        <v>456</v>
      </c>
      <c r="F178" s="89">
        <v>440860</v>
      </c>
      <c r="G178" s="89">
        <v>440860</v>
      </c>
    </row>
    <row r="179" spans="1:7" ht="38.25">
      <c r="A179" s="25" t="s">
        <v>189</v>
      </c>
      <c r="B179" s="24" t="s">
        <v>897</v>
      </c>
      <c r="C179" s="24" t="s">
        <v>156</v>
      </c>
      <c r="D179" s="28" t="s">
        <v>703</v>
      </c>
      <c r="E179" s="24"/>
      <c r="F179" s="87">
        <f>SUM(F180:F182)</f>
        <v>36882959</v>
      </c>
      <c r="G179" s="87">
        <f>SUM(G180:G182)</f>
        <v>38116959</v>
      </c>
    </row>
    <row r="180" spans="1:7" ht="98.25" customHeight="1">
      <c r="A180" s="23" t="s">
        <v>474</v>
      </c>
      <c r="B180" s="24" t="s">
        <v>897</v>
      </c>
      <c r="C180" s="24" t="s">
        <v>156</v>
      </c>
      <c r="D180" s="28" t="s">
        <v>703</v>
      </c>
      <c r="E180" s="24">
        <v>100</v>
      </c>
      <c r="F180" s="89">
        <v>15327000</v>
      </c>
      <c r="G180" s="89">
        <v>15327000</v>
      </c>
    </row>
    <row r="181" spans="1:7" ht="38.25">
      <c r="A181" s="23" t="s">
        <v>403</v>
      </c>
      <c r="B181" s="24" t="s">
        <v>897</v>
      </c>
      <c r="C181" s="24" t="s">
        <v>156</v>
      </c>
      <c r="D181" s="28" t="s">
        <v>703</v>
      </c>
      <c r="E181" s="24">
        <v>200</v>
      </c>
      <c r="F181" s="89">
        <f>20511097-1234000</f>
        <v>19277097</v>
      </c>
      <c r="G181" s="89">
        <v>20511097</v>
      </c>
    </row>
    <row r="182" spans="1:7" ht="12.75">
      <c r="A182" s="23" t="s">
        <v>459</v>
      </c>
      <c r="B182" s="24" t="s">
        <v>897</v>
      </c>
      <c r="C182" s="24" t="s">
        <v>156</v>
      </c>
      <c r="D182" s="28" t="s">
        <v>703</v>
      </c>
      <c r="E182" s="24">
        <v>800</v>
      </c>
      <c r="F182" s="89">
        <v>2278862</v>
      </c>
      <c r="G182" s="89">
        <v>2278862</v>
      </c>
    </row>
    <row r="183" spans="1:7" ht="25.5" hidden="1">
      <c r="A183" s="80" t="s">
        <v>624</v>
      </c>
      <c r="B183" s="93" t="s">
        <v>897</v>
      </c>
      <c r="C183" s="93" t="s">
        <v>156</v>
      </c>
      <c r="D183" s="74" t="s">
        <v>214</v>
      </c>
      <c r="E183" s="24"/>
      <c r="F183" s="87">
        <f>F184</f>
        <v>0</v>
      </c>
      <c r="G183" s="87">
        <f>G184</f>
        <v>0</v>
      </c>
    </row>
    <row r="184" spans="1:7" ht="38.25" hidden="1">
      <c r="A184" s="79" t="s">
        <v>415</v>
      </c>
      <c r="B184" s="24" t="s">
        <v>897</v>
      </c>
      <c r="C184" s="24" t="s">
        <v>156</v>
      </c>
      <c r="D184" s="28" t="s">
        <v>730</v>
      </c>
      <c r="E184" s="24"/>
      <c r="F184" s="87">
        <f>F185</f>
        <v>0</v>
      </c>
      <c r="G184" s="87">
        <f>G185</f>
        <v>0</v>
      </c>
    </row>
    <row r="185" spans="1:7" ht="38.25" hidden="1">
      <c r="A185" s="23" t="s">
        <v>403</v>
      </c>
      <c r="B185" s="24" t="s">
        <v>897</v>
      </c>
      <c r="C185" s="24" t="s">
        <v>156</v>
      </c>
      <c r="D185" s="28" t="s">
        <v>730</v>
      </c>
      <c r="E185" s="24">
        <v>200</v>
      </c>
      <c r="F185" s="89"/>
      <c r="G185" s="89"/>
    </row>
    <row r="186" spans="1:7" ht="12.75">
      <c r="A186" s="22" t="s">
        <v>245</v>
      </c>
      <c r="B186" s="21" t="s">
        <v>897</v>
      </c>
      <c r="C186" s="21" t="s">
        <v>158</v>
      </c>
      <c r="D186" s="21" t="s">
        <v>469</v>
      </c>
      <c r="E186" s="21" t="s">
        <v>469</v>
      </c>
      <c r="F186" s="87">
        <f>F187</f>
        <v>102966415</v>
      </c>
      <c r="G186" s="87">
        <f>G187</f>
        <v>105673276</v>
      </c>
    </row>
    <row r="187" spans="1:7" ht="51">
      <c r="A187" s="31" t="s">
        <v>675</v>
      </c>
      <c r="B187" s="24" t="s">
        <v>897</v>
      </c>
      <c r="C187" s="24" t="s">
        <v>158</v>
      </c>
      <c r="D187" s="28" t="s">
        <v>239</v>
      </c>
      <c r="E187" s="24" t="s">
        <v>469</v>
      </c>
      <c r="F187" s="87">
        <f>F188</f>
        <v>102966415</v>
      </c>
      <c r="G187" s="87">
        <f>G188</f>
        <v>105673276</v>
      </c>
    </row>
    <row r="188" spans="1:7" ht="63.75">
      <c r="A188" s="20" t="s">
        <v>674</v>
      </c>
      <c r="B188" s="24" t="s">
        <v>897</v>
      </c>
      <c r="C188" s="24" t="s">
        <v>158</v>
      </c>
      <c r="D188" s="28" t="s">
        <v>240</v>
      </c>
      <c r="E188" s="25" t="s">
        <v>469</v>
      </c>
      <c r="F188" s="87">
        <f>F189+F194+F201+F204</f>
        <v>102966415</v>
      </c>
      <c r="G188" s="87">
        <f>G189+G194+G201+G204</f>
        <v>105673276</v>
      </c>
    </row>
    <row r="189" spans="1:7" ht="38.25">
      <c r="A189" s="63" t="s">
        <v>645</v>
      </c>
      <c r="B189" s="24" t="s">
        <v>897</v>
      </c>
      <c r="C189" s="24" t="s">
        <v>158</v>
      </c>
      <c r="D189" s="28" t="s">
        <v>704</v>
      </c>
      <c r="E189" s="25"/>
      <c r="F189" s="87">
        <f>F190+F192</f>
        <v>100139890</v>
      </c>
      <c r="G189" s="87">
        <f>G190+G192</f>
        <v>102983353</v>
      </c>
    </row>
    <row r="190" spans="1:7" ht="145.5" customHeight="1">
      <c r="A190" s="23" t="s">
        <v>926</v>
      </c>
      <c r="B190" s="24" t="s">
        <v>897</v>
      </c>
      <c r="C190" s="24" t="s">
        <v>158</v>
      </c>
      <c r="D190" s="28" t="s">
        <v>705</v>
      </c>
      <c r="E190" s="24" t="s">
        <v>469</v>
      </c>
      <c r="F190" s="87">
        <f>F191</f>
        <v>82333293</v>
      </c>
      <c r="G190" s="87">
        <f>G191</f>
        <v>82878756</v>
      </c>
    </row>
    <row r="191" spans="1:7" ht="39" customHeight="1">
      <c r="A191" s="23" t="s">
        <v>472</v>
      </c>
      <c r="B191" s="24" t="s">
        <v>897</v>
      </c>
      <c r="C191" s="24" t="s">
        <v>158</v>
      </c>
      <c r="D191" s="28" t="s">
        <v>705</v>
      </c>
      <c r="E191" s="24">
        <v>600</v>
      </c>
      <c r="F191" s="89">
        <v>82333293</v>
      </c>
      <c r="G191" s="89">
        <v>82878756</v>
      </c>
    </row>
    <row r="192" spans="1:7" ht="38.25">
      <c r="A192" s="25" t="s">
        <v>189</v>
      </c>
      <c r="B192" s="24" t="s">
        <v>897</v>
      </c>
      <c r="C192" s="24" t="s">
        <v>158</v>
      </c>
      <c r="D192" s="28" t="s">
        <v>706</v>
      </c>
      <c r="E192" s="24"/>
      <c r="F192" s="87">
        <f>F193</f>
        <v>17806597</v>
      </c>
      <c r="G192" s="87">
        <f>G193</f>
        <v>20104597</v>
      </c>
    </row>
    <row r="193" spans="1:7" ht="43.5" customHeight="1">
      <c r="A193" s="23" t="s">
        <v>472</v>
      </c>
      <c r="B193" s="24" t="s">
        <v>897</v>
      </c>
      <c r="C193" s="24" t="s">
        <v>158</v>
      </c>
      <c r="D193" s="28" t="s">
        <v>706</v>
      </c>
      <c r="E193" s="24">
        <v>600</v>
      </c>
      <c r="F193" s="89">
        <f>20104597-2298000</f>
        <v>17806597</v>
      </c>
      <c r="G193" s="89">
        <v>20104597</v>
      </c>
    </row>
    <row r="194" spans="1:7" ht="25.5">
      <c r="A194" s="80" t="s">
        <v>646</v>
      </c>
      <c r="B194" s="93" t="s">
        <v>897</v>
      </c>
      <c r="C194" s="93" t="s">
        <v>158</v>
      </c>
      <c r="D194" s="74" t="s">
        <v>707</v>
      </c>
      <c r="E194" s="24"/>
      <c r="F194" s="89">
        <f>F195+F199</f>
        <v>2689923</v>
      </c>
      <c r="G194" s="89">
        <f>G195+G199</f>
        <v>2689923</v>
      </c>
    </row>
    <row r="195" spans="1:7" ht="63.75" customHeight="1">
      <c r="A195" s="80" t="s">
        <v>2</v>
      </c>
      <c r="B195" s="24" t="s">
        <v>897</v>
      </c>
      <c r="C195" s="24" t="s">
        <v>158</v>
      </c>
      <c r="D195" s="28" t="s">
        <v>3</v>
      </c>
      <c r="E195" s="24"/>
      <c r="F195" s="89">
        <f>+F196</f>
        <v>991424</v>
      </c>
      <c r="G195" s="89">
        <f>+G196</f>
        <v>991424</v>
      </c>
    </row>
    <row r="196" spans="1:7" ht="35.25" customHeight="1">
      <c r="A196" s="23" t="s">
        <v>472</v>
      </c>
      <c r="B196" s="24" t="s">
        <v>897</v>
      </c>
      <c r="C196" s="24" t="s">
        <v>158</v>
      </c>
      <c r="D196" s="28" t="s">
        <v>3</v>
      </c>
      <c r="E196" s="24">
        <v>600</v>
      </c>
      <c r="F196" s="89">
        <v>991424</v>
      </c>
      <c r="G196" s="89">
        <v>991424</v>
      </c>
    </row>
    <row r="197" spans="1:7" ht="38.25">
      <c r="A197" s="79" t="s">
        <v>415</v>
      </c>
      <c r="B197" s="24" t="s">
        <v>897</v>
      </c>
      <c r="C197" s="24" t="s">
        <v>158</v>
      </c>
      <c r="D197" s="28" t="s">
        <v>416</v>
      </c>
      <c r="E197" s="24"/>
      <c r="F197" s="87">
        <f>F198</f>
        <v>0</v>
      </c>
      <c r="G197" s="87">
        <f>G198</f>
        <v>0</v>
      </c>
    </row>
    <row r="198" spans="1:7" ht="44.25" customHeight="1">
      <c r="A198" s="23" t="s">
        <v>472</v>
      </c>
      <c r="B198" s="24" t="s">
        <v>897</v>
      </c>
      <c r="C198" s="24" t="s">
        <v>158</v>
      </c>
      <c r="D198" s="28" t="s">
        <v>416</v>
      </c>
      <c r="E198" s="24">
        <v>600</v>
      </c>
      <c r="F198" s="89"/>
      <c r="G198" s="89"/>
    </row>
    <row r="199" spans="1:7" ht="89.25">
      <c r="A199" s="79" t="s">
        <v>698</v>
      </c>
      <c r="B199" s="93" t="s">
        <v>897</v>
      </c>
      <c r="C199" s="93" t="s">
        <v>158</v>
      </c>
      <c r="D199" s="74" t="s">
        <v>708</v>
      </c>
      <c r="E199" s="93"/>
      <c r="F199" s="87">
        <f>F200</f>
        <v>1698499</v>
      </c>
      <c r="G199" s="87">
        <f>G200</f>
        <v>1698499</v>
      </c>
    </row>
    <row r="200" spans="1:7" ht="41.25" customHeight="1">
      <c r="A200" s="81" t="s">
        <v>472</v>
      </c>
      <c r="B200" s="93" t="s">
        <v>897</v>
      </c>
      <c r="C200" s="93" t="s">
        <v>158</v>
      </c>
      <c r="D200" s="74" t="s">
        <v>708</v>
      </c>
      <c r="E200" s="93">
        <v>600</v>
      </c>
      <c r="F200" s="89">
        <f>1698302+197</f>
        <v>1698499</v>
      </c>
      <c r="G200" s="89">
        <f>1698302+197</f>
        <v>1698499</v>
      </c>
    </row>
    <row r="201" spans="1:7" ht="25.5">
      <c r="A201" s="280" t="s">
        <v>691</v>
      </c>
      <c r="B201" s="93" t="s">
        <v>897</v>
      </c>
      <c r="C201" s="93" t="s">
        <v>158</v>
      </c>
      <c r="D201" s="28" t="s">
        <v>740</v>
      </c>
      <c r="E201" s="93"/>
      <c r="F201" s="87">
        <f>F202</f>
        <v>45943</v>
      </c>
      <c r="G201" s="87">
        <f>G202</f>
        <v>0</v>
      </c>
    </row>
    <row r="202" spans="1:7" ht="102">
      <c r="A202" s="291" t="s">
        <v>502</v>
      </c>
      <c r="B202" s="93" t="s">
        <v>897</v>
      </c>
      <c r="C202" s="93" t="s">
        <v>158</v>
      </c>
      <c r="D202" s="28" t="s">
        <v>741</v>
      </c>
      <c r="E202" s="93"/>
      <c r="F202" s="87">
        <f>F203</f>
        <v>45943</v>
      </c>
      <c r="G202" s="87">
        <f>G203</f>
        <v>0</v>
      </c>
    </row>
    <row r="203" spans="1:7" ht="51">
      <c r="A203" s="81" t="s">
        <v>472</v>
      </c>
      <c r="B203" s="93" t="s">
        <v>897</v>
      </c>
      <c r="C203" s="93" t="s">
        <v>158</v>
      </c>
      <c r="D203" s="28" t="s">
        <v>741</v>
      </c>
      <c r="E203" s="93">
        <v>600</v>
      </c>
      <c r="F203" s="89">
        <v>45943</v>
      </c>
      <c r="G203" s="89"/>
    </row>
    <row r="204" spans="1:7" ht="25.5">
      <c r="A204" s="280" t="s">
        <v>693</v>
      </c>
      <c r="B204" s="93" t="s">
        <v>897</v>
      </c>
      <c r="C204" s="93" t="s">
        <v>158</v>
      </c>
      <c r="D204" s="28" t="s">
        <v>950</v>
      </c>
      <c r="E204" s="93"/>
      <c r="F204" s="87">
        <f>F205</f>
        <v>90659</v>
      </c>
      <c r="G204" s="87">
        <f>G205</f>
        <v>0</v>
      </c>
    </row>
    <row r="205" spans="1:7" ht="63.75">
      <c r="A205" s="280" t="s">
        <v>694</v>
      </c>
      <c r="B205" s="93" t="s">
        <v>897</v>
      </c>
      <c r="C205" s="93" t="s">
        <v>158</v>
      </c>
      <c r="D205" s="28" t="s">
        <v>951</v>
      </c>
      <c r="E205" s="93"/>
      <c r="F205" s="87">
        <f>F206</f>
        <v>90659</v>
      </c>
      <c r="G205" s="87">
        <f>G206</f>
        <v>0</v>
      </c>
    </row>
    <row r="206" spans="1:7" ht="44.25" customHeight="1">
      <c r="A206" s="81" t="s">
        <v>472</v>
      </c>
      <c r="B206" s="93" t="s">
        <v>897</v>
      </c>
      <c r="C206" s="93" t="s">
        <v>158</v>
      </c>
      <c r="D206" s="28" t="s">
        <v>951</v>
      </c>
      <c r="E206" s="93">
        <v>600</v>
      </c>
      <c r="F206" s="89">
        <v>90659</v>
      </c>
      <c r="G206" s="89"/>
    </row>
    <row r="207" spans="1:7" ht="12.75">
      <c r="A207" s="78" t="s">
        <v>132</v>
      </c>
      <c r="B207" s="93" t="s">
        <v>897</v>
      </c>
      <c r="C207" s="95" t="s">
        <v>769</v>
      </c>
      <c r="D207" s="74"/>
      <c r="E207" s="93"/>
      <c r="F207" s="87">
        <f>F208</f>
        <v>16841640</v>
      </c>
      <c r="G207" s="87">
        <f>G208</f>
        <v>16841640</v>
      </c>
    </row>
    <row r="208" spans="1:7" ht="51">
      <c r="A208" s="31" t="s">
        <v>673</v>
      </c>
      <c r="B208" s="24" t="s">
        <v>897</v>
      </c>
      <c r="C208" s="59" t="s">
        <v>769</v>
      </c>
      <c r="D208" s="28" t="s">
        <v>239</v>
      </c>
      <c r="E208" s="24"/>
      <c r="F208" s="87">
        <f>F209</f>
        <v>16841640</v>
      </c>
      <c r="G208" s="87">
        <f>G209</f>
        <v>16841640</v>
      </c>
    </row>
    <row r="209" spans="1:7" ht="76.5">
      <c r="A209" s="20" t="s">
        <v>373</v>
      </c>
      <c r="B209" s="24" t="s">
        <v>897</v>
      </c>
      <c r="C209" s="59" t="s">
        <v>769</v>
      </c>
      <c r="D209" s="13" t="s">
        <v>709</v>
      </c>
      <c r="E209" s="25" t="s">
        <v>469</v>
      </c>
      <c r="F209" s="87">
        <f>F210+F213</f>
        <v>16841640</v>
      </c>
      <c r="G209" s="87">
        <f>G210+G213</f>
        <v>16841640</v>
      </c>
    </row>
    <row r="210" spans="1:7" ht="51">
      <c r="A210" s="63" t="s">
        <v>647</v>
      </c>
      <c r="B210" s="24" t="s">
        <v>897</v>
      </c>
      <c r="C210" s="59" t="s">
        <v>769</v>
      </c>
      <c r="D210" s="28" t="s">
        <v>710</v>
      </c>
      <c r="E210" s="25"/>
      <c r="F210" s="87">
        <f>F211</f>
        <v>16841640</v>
      </c>
      <c r="G210" s="87">
        <f>G211</f>
        <v>16841640</v>
      </c>
    </row>
    <row r="211" spans="1:7" ht="38.25">
      <c r="A211" s="25" t="s">
        <v>189</v>
      </c>
      <c r="B211" s="24" t="s">
        <v>897</v>
      </c>
      <c r="C211" s="59" t="s">
        <v>769</v>
      </c>
      <c r="D211" s="28" t="s">
        <v>711</v>
      </c>
      <c r="E211" s="24" t="s">
        <v>469</v>
      </c>
      <c r="F211" s="87">
        <f>F212</f>
        <v>16841640</v>
      </c>
      <c r="G211" s="87">
        <f>G212</f>
        <v>16841640</v>
      </c>
    </row>
    <row r="212" spans="1:7" ht="51">
      <c r="A212" s="81" t="s">
        <v>472</v>
      </c>
      <c r="B212" s="24" t="s">
        <v>897</v>
      </c>
      <c r="C212" s="59" t="s">
        <v>769</v>
      </c>
      <c r="D212" s="28" t="s">
        <v>711</v>
      </c>
      <c r="E212" s="24">
        <v>600</v>
      </c>
      <c r="F212" s="89">
        <v>16841640</v>
      </c>
      <c r="G212" s="89">
        <v>16841640</v>
      </c>
    </row>
    <row r="213" spans="1:7" ht="25.5" hidden="1">
      <c r="A213" s="280" t="s">
        <v>692</v>
      </c>
      <c r="B213" s="24" t="s">
        <v>897</v>
      </c>
      <c r="C213" s="59" t="s">
        <v>769</v>
      </c>
      <c r="D213" s="28" t="s">
        <v>948</v>
      </c>
      <c r="E213" s="93"/>
      <c r="F213" s="87">
        <f>F214</f>
        <v>0</v>
      </c>
      <c r="G213" s="87">
        <f>G214</f>
        <v>0</v>
      </c>
    </row>
    <row r="214" spans="1:7" ht="63.75" hidden="1">
      <c r="A214" s="280" t="s">
        <v>503</v>
      </c>
      <c r="B214" s="24" t="s">
        <v>897</v>
      </c>
      <c r="C214" s="59" t="s">
        <v>769</v>
      </c>
      <c r="D214" s="28" t="s">
        <v>949</v>
      </c>
      <c r="E214" s="93"/>
      <c r="F214" s="87">
        <f>F215</f>
        <v>0</v>
      </c>
      <c r="G214" s="87">
        <f>G215</f>
        <v>0</v>
      </c>
    </row>
    <row r="215" spans="1:7" ht="38.25" hidden="1">
      <c r="A215" s="23" t="s">
        <v>403</v>
      </c>
      <c r="B215" s="24" t="s">
        <v>897</v>
      </c>
      <c r="C215" s="59" t="s">
        <v>769</v>
      </c>
      <c r="D215" s="28" t="s">
        <v>949</v>
      </c>
      <c r="E215" s="93">
        <v>200</v>
      </c>
      <c r="F215" s="89"/>
      <c r="G215" s="89"/>
    </row>
    <row r="216" spans="1:7" ht="12.75">
      <c r="A216" s="22" t="s">
        <v>133</v>
      </c>
      <c r="B216" s="21" t="s">
        <v>897</v>
      </c>
      <c r="C216" s="21" t="s">
        <v>897</v>
      </c>
      <c r="D216" s="21" t="s">
        <v>469</v>
      </c>
      <c r="E216" s="21" t="s">
        <v>469</v>
      </c>
      <c r="F216" s="87">
        <f>F217</f>
        <v>1263230</v>
      </c>
      <c r="G216" s="87">
        <f>G217</f>
        <v>1263230</v>
      </c>
    </row>
    <row r="217" spans="1:7" ht="76.5">
      <c r="A217" s="31" t="s">
        <v>846</v>
      </c>
      <c r="B217" s="24" t="s">
        <v>897</v>
      </c>
      <c r="C217" s="24" t="s">
        <v>897</v>
      </c>
      <c r="D217" s="28" t="s">
        <v>845</v>
      </c>
      <c r="E217" s="24" t="s">
        <v>469</v>
      </c>
      <c r="F217" s="87">
        <f>F218</f>
        <v>1263230</v>
      </c>
      <c r="G217" s="87">
        <f>G218</f>
        <v>1263230</v>
      </c>
    </row>
    <row r="218" spans="1:7" ht="133.5" customHeight="1">
      <c r="A218" s="20" t="s">
        <v>956</v>
      </c>
      <c r="B218" s="24" t="s">
        <v>897</v>
      </c>
      <c r="C218" s="24" t="s">
        <v>897</v>
      </c>
      <c r="D218" s="13" t="s">
        <v>182</v>
      </c>
      <c r="E218" s="25" t="s">
        <v>469</v>
      </c>
      <c r="F218" s="87">
        <f>F219+F226</f>
        <v>1263230</v>
      </c>
      <c r="G218" s="87">
        <f>G219+G226</f>
        <v>1263230</v>
      </c>
    </row>
    <row r="219" spans="1:7" ht="38.25">
      <c r="A219" s="69" t="s">
        <v>181</v>
      </c>
      <c r="B219" s="24" t="s">
        <v>897</v>
      </c>
      <c r="C219" s="24" t="s">
        <v>897</v>
      </c>
      <c r="D219" s="28" t="s">
        <v>180</v>
      </c>
      <c r="E219" s="25"/>
      <c r="F219" s="87">
        <f>F220+F223</f>
        <v>1163230</v>
      </c>
      <c r="G219" s="87">
        <f>G220+G223</f>
        <v>1163230</v>
      </c>
    </row>
    <row r="220" spans="1:7" ht="25.5">
      <c r="A220" s="69" t="s">
        <v>179</v>
      </c>
      <c r="B220" s="24" t="s">
        <v>897</v>
      </c>
      <c r="C220" s="24" t="s">
        <v>897</v>
      </c>
      <c r="D220" s="28" t="s">
        <v>178</v>
      </c>
      <c r="E220" s="25"/>
      <c r="F220" s="87">
        <f>SUM(F221:F222)</f>
        <v>100000</v>
      </c>
      <c r="G220" s="87">
        <f>SUM(G221:G222)</f>
        <v>100000</v>
      </c>
    </row>
    <row r="221" spans="1:7" ht="38.25">
      <c r="A221" s="23" t="s">
        <v>403</v>
      </c>
      <c r="B221" s="24" t="s">
        <v>897</v>
      </c>
      <c r="C221" s="24" t="s">
        <v>897</v>
      </c>
      <c r="D221" s="28" t="s">
        <v>178</v>
      </c>
      <c r="E221" s="25">
        <v>200</v>
      </c>
      <c r="F221" s="89">
        <v>90000</v>
      </c>
      <c r="G221" s="89">
        <v>90000</v>
      </c>
    </row>
    <row r="222" spans="1:7" ht="43.5" customHeight="1">
      <c r="A222" s="23" t="s">
        <v>472</v>
      </c>
      <c r="B222" s="24" t="s">
        <v>897</v>
      </c>
      <c r="C222" s="24" t="s">
        <v>897</v>
      </c>
      <c r="D222" s="28" t="s">
        <v>178</v>
      </c>
      <c r="E222" s="25">
        <v>600</v>
      </c>
      <c r="F222" s="89">
        <v>10000</v>
      </c>
      <c r="G222" s="89">
        <v>10000</v>
      </c>
    </row>
    <row r="223" spans="1:7" ht="38.25">
      <c r="A223" s="79" t="s">
        <v>190</v>
      </c>
      <c r="B223" s="24" t="s">
        <v>897</v>
      </c>
      <c r="C223" s="24" t="s">
        <v>897</v>
      </c>
      <c r="D223" s="28" t="s">
        <v>191</v>
      </c>
      <c r="E223" s="25"/>
      <c r="F223" s="87">
        <f>SUM(F224:F225)</f>
        <v>1063230</v>
      </c>
      <c r="G223" s="87">
        <f>SUM(G224:G225)</f>
        <v>1063230</v>
      </c>
    </row>
    <row r="224" spans="1:7" ht="25.5">
      <c r="A224" s="23" t="s">
        <v>463</v>
      </c>
      <c r="B224" s="24" t="s">
        <v>897</v>
      </c>
      <c r="C224" s="24" t="s">
        <v>897</v>
      </c>
      <c r="D224" s="28" t="s">
        <v>191</v>
      </c>
      <c r="E224" s="25">
        <v>300</v>
      </c>
      <c r="F224" s="89">
        <v>631276.8</v>
      </c>
      <c r="G224" s="89">
        <v>631276.8</v>
      </c>
    </row>
    <row r="225" spans="1:7" ht="51">
      <c r="A225" s="23" t="s">
        <v>472</v>
      </c>
      <c r="B225" s="24" t="s">
        <v>897</v>
      </c>
      <c r="C225" s="24" t="s">
        <v>897</v>
      </c>
      <c r="D225" s="28" t="s">
        <v>191</v>
      </c>
      <c r="E225" s="25">
        <v>600</v>
      </c>
      <c r="F225" s="89">
        <v>431953.2</v>
      </c>
      <c r="G225" s="89">
        <v>431953.2</v>
      </c>
    </row>
    <row r="226" spans="1:7" ht="63.75">
      <c r="A226" s="70" t="s">
        <v>488</v>
      </c>
      <c r="B226" s="93" t="s">
        <v>897</v>
      </c>
      <c r="C226" s="93" t="s">
        <v>897</v>
      </c>
      <c r="D226" s="74" t="s">
        <v>489</v>
      </c>
      <c r="E226" s="130"/>
      <c r="F226" s="87">
        <f>F227</f>
        <v>100000</v>
      </c>
      <c r="G226" s="87">
        <f>G227</f>
        <v>100000</v>
      </c>
    </row>
    <row r="227" spans="1:7" ht="25.5">
      <c r="A227" s="70" t="s">
        <v>491</v>
      </c>
      <c r="B227" s="93" t="s">
        <v>897</v>
      </c>
      <c r="C227" s="93" t="s">
        <v>897</v>
      </c>
      <c r="D227" s="74" t="s">
        <v>490</v>
      </c>
      <c r="E227" s="130"/>
      <c r="F227" s="87">
        <f>F228</f>
        <v>100000</v>
      </c>
      <c r="G227" s="87">
        <f>G228</f>
        <v>100000</v>
      </c>
    </row>
    <row r="228" spans="1:7" ht="38.25">
      <c r="A228" s="81" t="s">
        <v>403</v>
      </c>
      <c r="B228" s="93" t="s">
        <v>897</v>
      </c>
      <c r="C228" s="93" t="s">
        <v>897</v>
      </c>
      <c r="D228" s="74" t="s">
        <v>490</v>
      </c>
      <c r="E228" s="130">
        <v>200</v>
      </c>
      <c r="F228" s="89">
        <f>200000-100000</f>
        <v>100000</v>
      </c>
      <c r="G228" s="89">
        <f>200000-100000</f>
        <v>100000</v>
      </c>
    </row>
    <row r="229" spans="1:7" ht="25.5">
      <c r="A229" s="82" t="s">
        <v>246</v>
      </c>
      <c r="B229" s="134" t="s">
        <v>897</v>
      </c>
      <c r="C229" s="134" t="s">
        <v>770</v>
      </c>
      <c r="D229" s="134" t="s">
        <v>469</v>
      </c>
      <c r="E229" s="134" t="s">
        <v>469</v>
      </c>
      <c r="F229" s="87">
        <f>F230</f>
        <v>7397746</v>
      </c>
      <c r="G229" s="87">
        <f>G230</f>
        <v>7397746</v>
      </c>
    </row>
    <row r="230" spans="1:7" ht="51">
      <c r="A230" s="31" t="s">
        <v>675</v>
      </c>
      <c r="B230" s="24" t="s">
        <v>897</v>
      </c>
      <c r="C230" s="24" t="s">
        <v>770</v>
      </c>
      <c r="D230" s="28" t="s">
        <v>239</v>
      </c>
      <c r="E230" s="24" t="s">
        <v>469</v>
      </c>
      <c r="F230" s="87">
        <f>F231</f>
        <v>7397746</v>
      </c>
      <c r="G230" s="87">
        <f>G231</f>
        <v>7397746</v>
      </c>
    </row>
    <row r="231" spans="1:7" ht="76.5">
      <c r="A231" s="20" t="s">
        <v>374</v>
      </c>
      <c r="B231" s="24" t="s">
        <v>897</v>
      </c>
      <c r="C231" s="24" t="s">
        <v>770</v>
      </c>
      <c r="D231" s="28" t="s">
        <v>712</v>
      </c>
      <c r="E231" s="25" t="s">
        <v>469</v>
      </c>
      <c r="F231" s="87">
        <f>F232+F235+F240</f>
        <v>7397746</v>
      </c>
      <c r="G231" s="87">
        <f>G232+G235+G240</f>
        <v>7397746</v>
      </c>
    </row>
    <row r="232" spans="1:7" ht="63.75">
      <c r="A232" s="63" t="s">
        <v>648</v>
      </c>
      <c r="B232" s="24" t="s">
        <v>897</v>
      </c>
      <c r="C232" s="24" t="s">
        <v>770</v>
      </c>
      <c r="D232" s="28" t="s">
        <v>713</v>
      </c>
      <c r="E232" s="25"/>
      <c r="F232" s="87">
        <f>F233</f>
        <v>204389</v>
      </c>
      <c r="G232" s="87">
        <f>G233</f>
        <v>204389</v>
      </c>
    </row>
    <row r="233" spans="1:7" ht="63.75">
      <c r="A233" s="23" t="s">
        <v>296</v>
      </c>
      <c r="B233" s="24" t="s">
        <v>897</v>
      </c>
      <c r="C233" s="24" t="s">
        <v>770</v>
      </c>
      <c r="D233" s="28" t="s">
        <v>714</v>
      </c>
      <c r="E233" s="24"/>
      <c r="F233" s="87">
        <f>F234</f>
        <v>204389</v>
      </c>
      <c r="G233" s="87">
        <f>G234</f>
        <v>204389</v>
      </c>
    </row>
    <row r="234" spans="1:7" ht="75" customHeight="1">
      <c r="A234" s="23" t="s">
        <v>474</v>
      </c>
      <c r="B234" s="24" t="s">
        <v>897</v>
      </c>
      <c r="C234" s="24" t="s">
        <v>770</v>
      </c>
      <c r="D234" s="28" t="s">
        <v>714</v>
      </c>
      <c r="E234" s="24">
        <v>100</v>
      </c>
      <c r="F234" s="89">
        <v>204389</v>
      </c>
      <c r="G234" s="89">
        <v>204389</v>
      </c>
    </row>
    <row r="235" spans="1:7" ht="51">
      <c r="A235" s="69" t="s">
        <v>729</v>
      </c>
      <c r="B235" s="24" t="s">
        <v>897</v>
      </c>
      <c r="C235" s="24" t="s">
        <v>770</v>
      </c>
      <c r="D235" s="28" t="s">
        <v>716</v>
      </c>
      <c r="E235" s="24"/>
      <c r="F235" s="87">
        <f>F236</f>
        <v>5828506</v>
      </c>
      <c r="G235" s="87">
        <f>G236</f>
        <v>5828506</v>
      </c>
    </row>
    <row r="236" spans="1:7" ht="38.25">
      <c r="A236" s="25" t="s">
        <v>189</v>
      </c>
      <c r="B236" s="24" t="s">
        <v>897</v>
      </c>
      <c r="C236" s="24" t="s">
        <v>770</v>
      </c>
      <c r="D236" s="28" t="s">
        <v>717</v>
      </c>
      <c r="E236" s="24" t="s">
        <v>469</v>
      </c>
      <c r="F236" s="87">
        <f>SUM(F237:F239)</f>
        <v>5828506</v>
      </c>
      <c r="G236" s="87">
        <f>SUM(G237:G239)</f>
        <v>5828506</v>
      </c>
    </row>
    <row r="237" spans="1:7" ht="79.5" customHeight="1">
      <c r="A237" s="23" t="s">
        <v>474</v>
      </c>
      <c r="B237" s="24" t="s">
        <v>897</v>
      </c>
      <c r="C237" s="24" t="s">
        <v>770</v>
      </c>
      <c r="D237" s="28" t="s">
        <v>717</v>
      </c>
      <c r="E237" s="24" t="s">
        <v>292</v>
      </c>
      <c r="F237" s="89">
        <v>4943000</v>
      </c>
      <c r="G237" s="89">
        <v>4943000</v>
      </c>
    </row>
    <row r="238" spans="1:7" ht="38.25">
      <c r="A238" s="23" t="s">
        <v>403</v>
      </c>
      <c r="B238" s="24" t="s">
        <v>897</v>
      </c>
      <c r="C238" s="24" t="s">
        <v>770</v>
      </c>
      <c r="D238" s="28" t="s">
        <v>717</v>
      </c>
      <c r="E238" s="24" t="s">
        <v>456</v>
      </c>
      <c r="F238" s="89">
        <v>880000</v>
      </c>
      <c r="G238" s="89">
        <v>880000</v>
      </c>
    </row>
    <row r="239" spans="1:7" ht="12.75">
      <c r="A239" s="23" t="s">
        <v>459</v>
      </c>
      <c r="B239" s="24" t="s">
        <v>897</v>
      </c>
      <c r="C239" s="24" t="s">
        <v>770</v>
      </c>
      <c r="D239" s="28" t="s">
        <v>717</v>
      </c>
      <c r="E239" s="24">
        <v>800</v>
      </c>
      <c r="F239" s="89">
        <v>5506</v>
      </c>
      <c r="G239" s="89">
        <v>5506</v>
      </c>
    </row>
    <row r="240" spans="1:7" ht="51">
      <c r="A240" s="25" t="s">
        <v>880</v>
      </c>
      <c r="B240" s="24" t="s">
        <v>897</v>
      </c>
      <c r="C240" s="24" t="s">
        <v>770</v>
      </c>
      <c r="D240" s="28" t="s">
        <v>882</v>
      </c>
      <c r="E240" s="24"/>
      <c r="F240" s="87">
        <f>F241</f>
        <v>1364851</v>
      </c>
      <c r="G240" s="87">
        <f>G241</f>
        <v>1364851</v>
      </c>
    </row>
    <row r="241" spans="1:7" ht="38.25">
      <c r="A241" s="25" t="s">
        <v>428</v>
      </c>
      <c r="B241" s="24" t="s">
        <v>897</v>
      </c>
      <c r="C241" s="24" t="s">
        <v>770</v>
      </c>
      <c r="D241" s="28" t="s">
        <v>883</v>
      </c>
      <c r="E241" s="24"/>
      <c r="F241" s="87">
        <f>SUM(F242:F244)</f>
        <v>1364851</v>
      </c>
      <c r="G241" s="87">
        <f>SUM(G242:G244)</f>
        <v>1364851</v>
      </c>
    </row>
    <row r="242" spans="1:7" ht="89.25">
      <c r="A242" s="23" t="s">
        <v>474</v>
      </c>
      <c r="B242" s="24" t="s">
        <v>897</v>
      </c>
      <c r="C242" s="24" t="s">
        <v>770</v>
      </c>
      <c r="D242" s="28" t="s">
        <v>883</v>
      </c>
      <c r="E242" s="24" t="s">
        <v>292</v>
      </c>
      <c r="F242" s="89">
        <v>1192851</v>
      </c>
      <c r="G242" s="89">
        <v>1192851</v>
      </c>
    </row>
    <row r="243" spans="1:7" ht="38.25">
      <c r="A243" s="23" t="s">
        <v>403</v>
      </c>
      <c r="B243" s="24" t="s">
        <v>897</v>
      </c>
      <c r="C243" s="24" t="s">
        <v>770</v>
      </c>
      <c r="D243" s="28" t="s">
        <v>883</v>
      </c>
      <c r="E243" s="24" t="s">
        <v>456</v>
      </c>
      <c r="F243" s="89">
        <v>168000</v>
      </c>
      <c r="G243" s="89">
        <v>168000</v>
      </c>
    </row>
    <row r="244" spans="1:7" ht="12.75">
      <c r="A244" s="106" t="s">
        <v>459</v>
      </c>
      <c r="B244" s="105" t="s">
        <v>897</v>
      </c>
      <c r="C244" s="105" t="s">
        <v>770</v>
      </c>
      <c r="D244" s="29" t="s">
        <v>883</v>
      </c>
      <c r="E244" s="105">
        <v>800</v>
      </c>
      <c r="F244" s="120">
        <v>4000</v>
      </c>
      <c r="G244" s="120">
        <v>4000</v>
      </c>
    </row>
    <row r="245" spans="1:7" ht="12.75">
      <c r="A245" s="263" t="s">
        <v>418</v>
      </c>
      <c r="B245" s="173" t="s">
        <v>235</v>
      </c>
      <c r="C245" s="264" t="s">
        <v>649</v>
      </c>
      <c r="D245" s="173" t="s">
        <v>469</v>
      </c>
      <c r="E245" s="173" t="s">
        <v>469</v>
      </c>
      <c r="F245" s="118">
        <f>F246</f>
        <v>24038156</v>
      </c>
      <c r="G245" s="118">
        <f>G246</f>
        <v>24506156</v>
      </c>
    </row>
    <row r="246" spans="1:7" ht="12.75">
      <c r="A246" s="22" t="s">
        <v>247</v>
      </c>
      <c r="B246" s="21" t="s">
        <v>235</v>
      </c>
      <c r="C246" s="21" t="s">
        <v>156</v>
      </c>
      <c r="D246" s="21" t="s">
        <v>469</v>
      </c>
      <c r="E246" s="21" t="s">
        <v>469</v>
      </c>
      <c r="F246" s="87">
        <f>F247</f>
        <v>24038156</v>
      </c>
      <c r="G246" s="87">
        <f>G247</f>
        <v>24506156</v>
      </c>
    </row>
    <row r="247" spans="1:7" ht="38.25">
      <c r="A247" s="31" t="s">
        <v>104</v>
      </c>
      <c r="B247" s="24" t="s">
        <v>235</v>
      </c>
      <c r="C247" s="24" t="s">
        <v>156</v>
      </c>
      <c r="D247" s="28" t="s">
        <v>718</v>
      </c>
      <c r="E247" s="24" t="s">
        <v>469</v>
      </c>
      <c r="F247" s="87">
        <f>F248+F257</f>
        <v>24038156</v>
      </c>
      <c r="G247" s="87">
        <f>G248+G257</f>
        <v>24506156</v>
      </c>
    </row>
    <row r="248" spans="1:7" ht="43.5" customHeight="1">
      <c r="A248" s="78" t="s">
        <v>286</v>
      </c>
      <c r="B248" s="24" t="s">
        <v>235</v>
      </c>
      <c r="C248" s="24" t="s">
        <v>156</v>
      </c>
      <c r="D248" s="28" t="s">
        <v>719</v>
      </c>
      <c r="E248" s="25" t="s">
        <v>469</v>
      </c>
      <c r="F248" s="87">
        <f>F249+F254</f>
        <v>4560091</v>
      </c>
      <c r="G248" s="87">
        <f>G249+G254</f>
        <v>4560091</v>
      </c>
    </row>
    <row r="249" spans="1:7" ht="25.5">
      <c r="A249" s="66" t="s">
        <v>177</v>
      </c>
      <c r="B249" s="24" t="s">
        <v>235</v>
      </c>
      <c r="C249" s="24" t="s">
        <v>156</v>
      </c>
      <c r="D249" s="28" t="s">
        <v>720</v>
      </c>
      <c r="E249" s="25"/>
      <c r="F249" s="87">
        <f>F250</f>
        <v>4560091</v>
      </c>
      <c r="G249" s="87">
        <f>G250</f>
        <v>4560091</v>
      </c>
    </row>
    <row r="250" spans="1:7" ht="38.25">
      <c r="A250" s="25" t="s">
        <v>430</v>
      </c>
      <c r="B250" s="24" t="s">
        <v>235</v>
      </c>
      <c r="C250" s="24" t="s">
        <v>156</v>
      </c>
      <c r="D250" s="28" t="s">
        <v>721</v>
      </c>
      <c r="E250" s="24" t="s">
        <v>469</v>
      </c>
      <c r="F250" s="87">
        <f>SUM(F251:F253)</f>
        <v>4560091</v>
      </c>
      <c r="G250" s="87">
        <f>SUM(G251:G253)</f>
        <v>4560091</v>
      </c>
    </row>
    <row r="251" spans="1:7" ht="89.25">
      <c r="A251" s="23" t="s">
        <v>474</v>
      </c>
      <c r="B251" s="24" t="s">
        <v>235</v>
      </c>
      <c r="C251" s="24" t="s">
        <v>156</v>
      </c>
      <c r="D251" s="28" t="s">
        <v>721</v>
      </c>
      <c r="E251" s="24">
        <v>100</v>
      </c>
      <c r="F251" s="89">
        <v>4082000</v>
      </c>
      <c r="G251" s="89">
        <v>4082000</v>
      </c>
    </row>
    <row r="252" spans="1:7" ht="38.25">
      <c r="A252" s="23" t="s">
        <v>403</v>
      </c>
      <c r="B252" s="24" t="s">
        <v>235</v>
      </c>
      <c r="C252" s="24" t="s">
        <v>156</v>
      </c>
      <c r="D252" s="28" t="s">
        <v>721</v>
      </c>
      <c r="E252" s="24">
        <v>200</v>
      </c>
      <c r="F252" s="89">
        <v>443842</v>
      </c>
      <c r="G252" s="89">
        <v>443842</v>
      </c>
    </row>
    <row r="253" spans="1:7" ht="12.75">
      <c r="A253" s="23" t="s">
        <v>459</v>
      </c>
      <c r="B253" s="24" t="s">
        <v>235</v>
      </c>
      <c r="C253" s="24" t="s">
        <v>156</v>
      </c>
      <c r="D253" s="28" t="s">
        <v>721</v>
      </c>
      <c r="E253" s="24">
        <v>800</v>
      </c>
      <c r="F253" s="89">
        <v>34249</v>
      </c>
      <c r="G253" s="89">
        <v>34249</v>
      </c>
    </row>
    <row r="254" spans="1:7" ht="51" hidden="1">
      <c r="A254" s="66" t="s">
        <v>878</v>
      </c>
      <c r="B254" s="24" t="s">
        <v>235</v>
      </c>
      <c r="C254" s="24" t="s">
        <v>156</v>
      </c>
      <c r="D254" s="28" t="s">
        <v>362</v>
      </c>
      <c r="E254" s="24"/>
      <c r="F254" s="87">
        <f>F255</f>
        <v>0</v>
      </c>
      <c r="G254" s="87">
        <f>G255</f>
        <v>0</v>
      </c>
    </row>
    <row r="255" spans="1:7" ht="38.25" hidden="1">
      <c r="A255" s="25" t="s">
        <v>127</v>
      </c>
      <c r="B255" s="24" t="s">
        <v>235</v>
      </c>
      <c r="C255" s="24" t="s">
        <v>156</v>
      </c>
      <c r="D255" s="28" t="s">
        <v>363</v>
      </c>
      <c r="E255" s="24"/>
      <c r="F255" s="87">
        <f>F256</f>
        <v>0</v>
      </c>
      <c r="G255" s="87">
        <f>G256</f>
        <v>0</v>
      </c>
    </row>
    <row r="256" spans="1:7" ht="38.25" hidden="1">
      <c r="A256" s="23" t="s">
        <v>403</v>
      </c>
      <c r="B256" s="24" t="s">
        <v>235</v>
      </c>
      <c r="C256" s="24" t="s">
        <v>156</v>
      </c>
      <c r="D256" s="28" t="s">
        <v>363</v>
      </c>
      <c r="E256" s="24">
        <v>200</v>
      </c>
      <c r="F256" s="89"/>
      <c r="G256" s="89"/>
    </row>
    <row r="257" spans="1:7" ht="44.25" customHeight="1">
      <c r="A257" s="20" t="s">
        <v>287</v>
      </c>
      <c r="B257" s="24" t="s">
        <v>235</v>
      </c>
      <c r="C257" s="24" t="s">
        <v>156</v>
      </c>
      <c r="D257" s="28" t="s">
        <v>722</v>
      </c>
      <c r="E257" s="25"/>
      <c r="F257" s="87">
        <f>F258</f>
        <v>19478065</v>
      </c>
      <c r="G257" s="87">
        <f>G258</f>
        <v>19946065</v>
      </c>
    </row>
    <row r="258" spans="1:7" ht="63.75">
      <c r="A258" s="66" t="s">
        <v>884</v>
      </c>
      <c r="B258" s="24" t="s">
        <v>235</v>
      </c>
      <c r="C258" s="24" t="s">
        <v>156</v>
      </c>
      <c r="D258" s="28" t="s">
        <v>723</v>
      </c>
      <c r="E258" s="25"/>
      <c r="F258" s="87">
        <f>F259+F261</f>
        <v>19478065</v>
      </c>
      <c r="G258" s="87">
        <f>G259+G261</f>
        <v>19946065</v>
      </c>
    </row>
    <row r="259" spans="1:7" ht="38.25">
      <c r="A259" s="25" t="s">
        <v>430</v>
      </c>
      <c r="B259" s="24" t="s">
        <v>235</v>
      </c>
      <c r="C259" s="24" t="s">
        <v>156</v>
      </c>
      <c r="D259" s="28" t="s">
        <v>724</v>
      </c>
      <c r="E259" s="25"/>
      <c r="F259" s="87">
        <f>F260</f>
        <v>19228065</v>
      </c>
      <c r="G259" s="87">
        <f>G260</f>
        <v>19696065</v>
      </c>
    </row>
    <row r="260" spans="1:7" ht="51">
      <c r="A260" s="23" t="s">
        <v>472</v>
      </c>
      <c r="B260" s="24" t="s">
        <v>235</v>
      </c>
      <c r="C260" s="24" t="s">
        <v>156</v>
      </c>
      <c r="D260" s="28" t="s">
        <v>724</v>
      </c>
      <c r="E260" s="25">
        <v>600</v>
      </c>
      <c r="F260" s="89">
        <f>19696065-468000</f>
        <v>19228065</v>
      </c>
      <c r="G260" s="89">
        <v>19696065</v>
      </c>
    </row>
    <row r="261" spans="1:7" ht="36">
      <c r="A261" s="77" t="s">
        <v>176</v>
      </c>
      <c r="B261" s="59" t="s">
        <v>235</v>
      </c>
      <c r="C261" s="24" t="s">
        <v>156</v>
      </c>
      <c r="D261" s="28" t="s">
        <v>443</v>
      </c>
      <c r="E261" s="25"/>
      <c r="F261" s="87">
        <f>F262</f>
        <v>250000</v>
      </c>
      <c r="G261" s="87">
        <f>G262</f>
        <v>250000</v>
      </c>
    </row>
    <row r="262" spans="1:7" ht="38.25">
      <c r="A262" s="26" t="s">
        <v>473</v>
      </c>
      <c r="B262" s="76" t="s">
        <v>235</v>
      </c>
      <c r="C262" s="24" t="s">
        <v>156</v>
      </c>
      <c r="D262" s="30" t="s">
        <v>443</v>
      </c>
      <c r="E262" s="51">
        <v>200</v>
      </c>
      <c r="F262" s="120">
        <f>400000-150000</f>
        <v>250000</v>
      </c>
      <c r="G262" s="120">
        <f>400000-150000</f>
        <v>250000</v>
      </c>
    </row>
    <row r="263" spans="1:7" ht="12.75">
      <c r="A263" s="127" t="s">
        <v>134</v>
      </c>
      <c r="B263" s="131" t="s">
        <v>770</v>
      </c>
      <c r="C263" s="132" t="s">
        <v>649</v>
      </c>
      <c r="D263" s="100"/>
      <c r="E263" s="133"/>
      <c r="F263" s="118">
        <f aca="true" t="shared" si="17" ref="F263:G267">F264</f>
        <v>716354</v>
      </c>
      <c r="G263" s="118">
        <f t="shared" si="17"/>
        <v>716354</v>
      </c>
    </row>
    <row r="264" spans="1:7" ht="25.5">
      <c r="A264" s="81" t="s">
        <v>135</v>
      </c>
      <c r="B264" s="95" t="s">
        <v>770</v>
      </c>
      <c r="C264" s="95" t="s">
        <v>897</v>
      </c>
      <c r="D264" s="74"/>
      <c r="E264" s="130"/>
      <c r="F264" s="87">
        <f t="shared" si="17"/>
        <v>716354</v>
      </c>
      <c r="G264" s="87">
        <f t="shared" si="17"/>
        <v>716354</v>
      </c>
    </row>
    <row r="265" spans="1:7" ht="25.5">
      <c r="A265" s="31" t="s">
        <v>867</v>
      </c>
      <c r="B265" s="59" t="s">
        <v>770</v>
      </c>
      <c r="C265" s="59" t="s">
        <v>897</v>
      </c>
      <c r="D265" s="28" t="s">
        <v>103</v>
      </c>
      <c r="E265" s="25"/>
      <c r="F265" s="87">
        <f t="shared" si="17"/>
        <v>716354</v>
      </c>
      <c r="G265" s="87">
        <f t="shared" si="17"/>
        <v>716354</v>
      </c>
    </row>
    <row r="266" spans="1:7" ht="25.5">
      <c r="A266" s="20" t="s">
        <v>879</v>
      </c>
      <c r="B266" s="59" t="s">
        <v>770</v>
      </c>
      <c r="C266" s="59" t="s">
        <v>897</v>
      </c>
      <c r="D266" s="13" t="s">
        <v>105</v>
      </c>
      <c r="E266" s="25"/>
      <c r="F266" s="87">
        <f t="shared" si="17"/>
        <v>716354</v>
      </c>
      <c r="G266" s="87">
        <f t="shared" si="17"/>
        <v>716354</v>
      </c>
    </row>
    <row r="267" spans="1:7" ht="51">
      <c r="A267" s="83" t="s">
        <v>505</v>
      </c>
      <c r="B267" s="59" t="s">
        <v>770</v>
      </c>
      <c r="C267" s="59" t="s">
        <v>897</v>
      </c>
      <c r="D267" s="28" t="s">
        <v>136</v>
      </c>
      <c r="E267" s="25"/>
      <c r="F267" s="87">
        <f t="shared" si="17"/>
        <v>716354</v>
      </c>
      <c r="G267" s="87">
        <f t="shared" si="17"/>
        <v>716354</v>
      </c>
    </row>
    <row r="268" spans="1:7" ht="38.25">
      <c r="A268" s="26" t="s">
        <v>473</v>
      </c>
      <c r="B268" s="76" t="s">
        <v>770</v>
      </c>
      <c r="C268" s="76" t="s">
        <v>897</v>
      </c>
      <c r="D268" s="30" t="s">
        <v>136</v>
      </c>
      <c r="E268" s="51">
        <v>200</v>
      </c>
      <c r="F268" s="86">
        <v>716354</v>
      </c>
      <c r="G268" s="86">
        <v>716354</v>
      </c>
    </row>
    <row r="269" spans="1:7" ht="12.75">
      <c r="A269" s="33" t="s">
        <v>248</v>
      </c>
      <c r="B269" s="34" t="s">
        <v>236</v>
      </c>
      <c r="C269" s="60" t="s">
        <v>649</v>
      </c>
      <c r="D269" s="34" t="s">
        <v>469</v>
      </c>
      <c r="E269" s="34" t="s">
        <v>469</v>
      </c>
      <c r="F269" s="90">
        <f>F270+F293+F308</f>
        <v>19414058</v>
      </c>
      <c r="G269" s="90">
        <f>G270+G293+G308</f>
        <v>19414058</v>
      </c>
    </row>
    <row r="270" spans="1:7" ht="12.75">
      <c r="A270" s="22" t="s">
        <v>249</v>
      </c>
      <c r="B270" s="21" t="s">
        <v>236</v>
      </c>
      <c r="C270" s="21" t="s">
        <v>769</v>
      </c>
      <c r="D270" s="21" t="s">
        <v>469</v>
      </c>
      <c r="E270" s="21" t="s">
        <v>469</v>
      </c>
      <c r="F270" s="87">
        <f>F271+F288</f>
        <v>8013493</v>
      </c>
      <c r="G270" s="87">
        <f>G271+G288</f>
        <v>8013493</v>
      </c>
    </row>
    <row r="271" spans="1:7" ht="38.25">
      <c r="A271" s="31" t="s">
        <v>529</v>
      </c>
      <c r="B271" s="24" t="s">
        <v>236</v>
      </c>
      <c r="C271" s="24" t="s">
        <v>769</v>
      </c>
      <c r="D271" s="28" t="s">
        <v>372</v>
      </c>
      <c r="E271" s="24" t="s">
        <v>469</v>
      </c>
      <c r="F271" s="87">
        <f>F272</f>
        <v>7986493</v>
      </c>
      <c r="G271" s="87">
        <f>G272</f>
        <v>7986493</v>
      </c>
    </row>
    <row r="272" spans="1:7" ht="63.75">
      <c r="A272" s="20" t="s">
        <v>530</v>
      </c>
      <c r="B272" s="24" t="s">
        <v>236</v>
      </c>
      <c r="C272" s="24" t="s">
        <v>769</v>
      </c>
      <c r="D272" s="13" t="s">
        <v>200</v>
      </c>
      <c r="E272" s="25" t="s">
        <v>469</v>
      </c>
      <c r="F272" s="87">
        <f>F273+F280+F284</f>
        <v>7986493</v>
      </c>
      <c r="G272" s="87">
        <f>G273+G280+G284</f>
        <v>7986493</v>
      </c>
    </row>
    <row r="273" spans="1:7" ht="38.25">
      <c r="A273" s="66" t="s">
        <v>885</v>
      </c>
      <c r="B273" s="24" t="s">
        <v>236</v>
      </c>
      <c r="C273" s="24" t="s">
        <v>769</v>
      </c>
      <c r="D273" s="65" t="s">
        <v>209</v>
      </c>
      <c r="E273" s="24"/>
      <c r="F273" s="87">
        <f>F274+F277</f>
        <v>7542420</v>
      </c>
      <c r="G273" s="87">
        <f>G274+G277</f>
        <v>7542420</v>
      </c>
    </row>
    <row r="274" spans="1:7" ht="25.5">
      <c r="A274" s="25" t="s">
        <v>289</v>
      </c>
      <c r="B274" s="24" t="s">
        <v>236</v>
      </c>
      <c r="C274" s="24" t="s">
        <v>769</v>
      </c>
      <c r="D274" s="28" t="s">
        <v>886</v>
      </c>
      <c r="E274" s="24" t="s">
        <v>469</v>
      </c>
      <c r="F274" s="87">
        <f>SUM(F275:F276)</f>
        <v>6862287</v>
      </c>
      <c r="G274" s="87">
        <f>SUM(G275:G276)</f>
        <v>6862287</v>
      </c>
    </row>
    <row r="275" spans="1:7" ht="38.25">
      <c r="A275" s="23" t="s">
        <v>403</v>
      </c>
      <c r="B275" s="24" t="s">
        <v>236</v>
      </c>
      <c r="C275" s="24" t="s">
        <v>769</v>
      </c>
      <c r="D275" s="28" t="s">
        <v>886</v>
      </c>
      <c r="E275" s="24">
        <v>200</v>
      </c>
      <c r="F275" s="89">
        <v>110000</v>
      </c>
      <c r="G275" s="89">
        <v>110000</v>
      </c>
    </row>
    <row r="276" spans="1:7" ht="25.5">
      <c r="A276" s="23" t="s">
        <v>463</v>
      </c>
      <c r="B276" s="24" t="s">
        <v>236</v>
      </c>
      <c r="C276" s="24" t="s">
        <v>769</v>
      </c>
      <c r="D276" s="28" t="s">
        <v>886</v>
      </c>
      <c r="E276" s="24">
        <v>300</v>
      </c>
      <c r="F276" s="89">
        <v>6752287</v>
      </c>
      <c r="G276" s="89">
        <v>6752287</v>
      </c>
    </row>
    <row r="277" spans="1:7" ht="25.5">
      <c r="A277" s="25" t="s">
        <v>290</v>
      </c>
      <c r="B277" s="24" t="s">
        <v>236</v>
      </c>
      <c r="C277" s="24" t="s">
        <v>769</v>
      </c>
      <c r="D277" s="28" t="s">
        <v>887</v>
      </c>
      <c r="E277" s="24" t="s">
        <v>469</v>
      </c>
      <c r="F277" s="87">
        <f>SUM(F278:F279)</f>
        <v>680133</v>
      </c>
      <c r="G277" s="87">
        <f>SUM(G278:G279)</f>
        <v>680133</v>
      </c>
    </row>
    <row r="278" spans="1:7" ht="38.25">
      <c r="A278" s="23" t="s">
        <v>403</v>
      </c>
      <c r="B278" s="24" t="s">
        <v>236</v>
      </c>
      <c r="C278" s="24" t="s">
        <v>769</v>
      </c>
      <c r="D278" s="28" t="s">
        <v>887</v>
      </c>
      <c r="E278" s="24">
        <v>200</v>
      </c>
      <c r="F278" s="89">
        <v>23000</v>
      </c>
      <c r="G278" s="89">
        <v>23000</v>
      </c>
    </row>
    <row r="279" spans="1:7" ht="25.5">
      <c r="A279" s="23" t="s">
        <v>463</v>
      </c>
      <c r="B279" s="24" t="s">
        <v>236</v>
      </c>
      <c r="C279" s="24" t="s">
        <v>769</v>
      </c>
      <c r="D279" s="28" t="s">
        <v>887</v>
      </c>
      <c r="E279" s="24" t="s">
        <v>462</v>
      </c>
      <c r="F279" s="89">
        <v>657133</v>
      </c>
      <c r="G279" s="89">
        <v>657133</v>
      </c>
    </row>
    <row r="280" spans="1:7" ht="38.25">
      <c r="A280" s="63" t="s">
        <v>206</v>
      </c>
      <c r="B280" s="21" t="s">
        <v>236</v>
      </c>
      <c r="C280" s="21" t="s">
        <v>769</v>
      </c>
      <c r="D280" s="65" t="s">
        <v>210</v>
      </c>
      <c r="E280" s="21"/>
      <c r="F280" s="87">
        <f>F281</f>
        <v>142484</v>
      </c>
      <c r="G280" s="87">
        <f>G281</f>
        <v>142484</v>
      </c>
    </row>
    <row r="281" spans="1:7" ht="51">
      <c r="A281" s="25" t="s">
        <v>432</v>
      </c>
      <c r="B281" s="24" t="s">
        <v>236</v>
      </c>
      <c r="C281" s="24" t="s">
        <v>769</v>
      </c>
      <c r="D281" s="28" t="s">
        <v>211</v>
      </c>
      <c r="E281" s="24" t="s">
        <v>469</v>
      </c>
      <c r="F281" s="87">
        <f>SUM(F282:F283)</f>
        <v>142484</v>
      </c>
      <c r="G281" s="87">
        <f>SUM(G282:G283)</f>
        <v>142484</v>
      </c>
    </row>
    <row r="282" spans="1:7" ht="38.25">
      <c r="A282" s="23" t="s">
        <v>403</v>
      </c>
      <c r="B282" s="24" t="s">
        <v>236</v>
      </c>
      <c r="C282" s="24" t="s">
        <v>769</v>
      </c>
      <c r="D282" s="28" t="s">
        <v>211</v>
      </c>
      <c r="E282" s="24">
        <v>200</v>
      </c>
      <c r="F282" s="87">
        <v>3052</v>
      </c>
      <c r="G282" s="87">
        <v>3052</v>
      </c>
    </row>
    <row r="283" spans="1:7" ht="25.5">
      <c r="A283" s="23" t="s">
        <v>463</v>
      </c>
      <c r="B283" s="24" t="s">
        <v>236</v>
      </c>
      <c r="C283" s="24" t="s">
        <v>769</v>
      </c>
      <c r="D283" s="28" t="s">
        <v>211</v>
      </c>
      <c r="E283" s="24" t="s">
        <v>462</v>
      </c>
      <c r="F283" s="89">
        <v>139432</v>
      </c>
      <c r="G283" s="89">
        <v>139432</v>
      </c>
    </row>
    <row r="284" spans="1:7" ht="51">
      <c r="A284" s="71" t="s">
        <v>888</v>
      </c>
      <c r="B284" s="21" t="s">
        <v>236</v>
      </c>
      <c r="C284" s="21" t="s">
        <v>769</v>
      </c>
      <c r="D284" s="13" t="s">
        <v>212</v>
      </c>
      <c r="E284" s="21"/>
      <c r="F284" s="87">
        <f>F285</f>
        <v>301589</v>
      </c>
      <c r="G284" s="87">
        <f>G285</f>
        <v>301589</v>
      </c>
    </row>
    <row r="285" spans="1:7" ht="51">
      <c r="A285" s="25" t="s">
        <v>187</v>
      </c>
      <c r="B285" s="24" t="s">
        <v>236</v>
      </c>
      <c r="C285" s="24" t="s">
        <v>769</v>
      </c>
      <c r="D285" s="28" t="s">
        <v>213</v>
      </c>
      <c r="E285" s="24" t="s">
        <v>469</v>
      </c>
      <c r="F285" s="87">
        <f>SUM(F286:F287)</f>
        <v>301589</v>
      </c>
      <c r="G285" s="87">
        <f>SUM(G286:G287)</f>
        <v>301589</v>
      </c>
    </row>
    <row r="286" spans="1:7" ht="38.25">
      <c r="A286" s="23" t="s">
        <v>403</v>
      </c>
      <c r="B286" s="24" t="s">
        <v>236</v>
      </c>
      <c r="C286" s="24" t="s">
        <v>769</v>
      </c>
      <c r="D286" s="28" t="s">
        <v>213</v>
      </c>
      <c r="E286" s="24">
        <v>200</v>
      </c>
      <c r="F286" s="89">
        <v>4500</v>
      </c>
      <c r="G286" s="89">
        <v>4500</v>
      </c>
    </row>
    <row r="287" spans="1:7" ht="25.5">
      <c r="A287" s="23" t="s">
        <v>463</v>
      </c>
      <c r="B287" s="24" t="s">
        <v>236</v>
      </c>
      <c r="C287" s="24" t="s">
        <v>769</v>
      </c>
      <c r="D287" s="28" t="s">
        <v>213</v>
      </c>
      <c r="E287" s="24">
        <v>300</v>
      </c>
      <c r="F287" s="89">
        <v>297089</v>
      </c>
      <c r="G287" s="89">
        <v>297089</v>
      </c>
    </row>
    <row r="288" spans="1:7" ht="51">
      <c r="A288" s="31" t="s">
        <v>442</v>
      </c>
      <c r="B288" s="24">
        <v>10</v>
      </c>
      <c r="C288" s="24" t="s">
        <v>769</v>
      </c>
      <c r="D288" s="28" t="s">
        <v>239</v>
      </c>
      <c r="E288" s="24"/>
      <c r="F288" s="87">
        <f aca="true" t="shared" si="18" ref="F288:G291">F289</f>
        <v>27000</v>
      </c>
      <c r="G288" s="87">
        <f t="shared" si="18"/>
        <v>27000</v>
      </c>
    </row>
    <row r="289" spans="1:7" ht="63.75">
      <c r="A289" s="20" t="s">
        <v>441</v>
      </c>
      <c r="B289" s="24">
        <v>10</v>
      </c>
      <c r="C289" s="24" t="s">
        <v>769</v>
      </c>
      <c r="D289" s="13" t="s">
        <v>240</v>
      </c>
      <c r="E289" s="24"/>
      <c r="F289" s="87">
        <f t="shared" si="18"/>
        <v>27000</v>
      </c>
      <c r="G289" s="87">
        <f t="shared" si="18"/>
        <v>27000</v>
      </c>
    </row>
    <row r="290" spans="1:7" ht="25.5">
      <c r="A290" s="80" t="s">
        <v>646</v>
      </c>
      <c r="B290" s="24">
        <v>10</v>
      </c>
      <c r="C290" s="24" t="s">
        <v>769</v>
      </c>
      <c r="D290" s="13" t="s">
        <v>707</v>
      </c>
      <c r="E290" s="24"/>
      <c r="F290" s="87">
        <f t="shared" si="18"/>
        <v>27000</v>
      </c>
      <c r="G290" s="87">
        <f t="shared" si="18"/>
        <v>27000</v>
      </c>
    </row>
    <row r="291" spans="1:7" ht="12.75">
      <c r="A291" s="77" t="s">
        <v>447</v>
      </c>
      <c r="B291" s="24">
        <v>10</v>
      </c>
      <c r="C291" s="24" t="s">
        <v>769</v>
      </c>
      <c r="D291" s="28" t="s">
        <v>446</v>
      </c>
      <c r="E291" s="24"/>
      <c r="F291" s="87">
        <f t="shared" si="18"/>
        <v>27000</v>
      </c>
      <c r="G291" s="87">
        <f t="shared" si="18"/>
        <v>27000</v>
      </c>
    </row>
    <row r="292" spans="1:7" ht="25.5">
      <c r="A292" s="23" t="s">
        <v>463</v>
      </c>
      <c r="B292" s="24">
        <v>10</v>
      </c>
      <c r="C292" s="24" t="s">
        <v>769</v>
      </c>
      <c r="D292" s="28" t="s">
        <v>446</v>
      </c>
      <c r="E292" s="24">
        <v>300</v>
      </c>
      <c r="F292" s="89">
        <v>27000</v>
      </c>
      <c r="G292" s="89">
        <v>27000</v>
      </c>
    </row>
    <row r="293" spans="1:7" ht="12.75">
      <c r="A293" s="22" t="s">
        <v>250</v>
      </c>
      <c r="B293" s="21" t="s">
        <v>236</v>
      </c>
      <c r="C293" s="21" t="s">
        <v>159</v>
      </c>
      <c r="D293" s="21" t="s">
        <v>469</v>
      </c>
      <c r="E293" s="21" t="s">
        <v>469</v>
      </c>
      <c r="F293" s="87">
        <f>F294+F302</f>
        <v>9259965</v>
      </c>
      <c r="G293" s="87">
        <f>G294+G302</f>
        <v>9259965</v>
      </c>
    </row>
    <row r="294" spans="1:7" ht="38.25">
      <c r="A294" s="31" t="s">
        <v>529</v>
      </c>
      <c r="B294" s="24" t="s">
        <v>236</v>
      </c>
      <c r="C294" s="24" t="s">
        <v>159</v>
      </c>
      <c r="D294" s="28" t="s">
        <v>372</v>
      </c>
      <c r="E294" s="24"/>
      <c r="F294" s="87">
        <f>F295</f>
        <v>5274967</v>
      </c>
      <c r="G294" s="87">
        <f>G295</f>
        <v>5274967</v>
      </c>
    </row>
    <row r="295" spans="1:7" ht="89.25">
      <c r="A295" s="20" t="s">
        <v>612</v>
      </c>
      <c r="B295" s="24" t="s">
        <v>236</v>
      </c>
      <c r="C295" s="24" t="s">
        <v>159</v>
      </c>
      <c r="D295" s="13" t="s">
        <v>96</v>
      </c>
      <c r="E295" s="25" t="s">
        <v>469</v>
      </c>
      <c r="F295" s="87">
        <f>F296+F299</f>
        <v>5274967</v>
      </c>
      <c r="G295" s="87">
        <f>G296+G299</f>
        <v>5274967</v>
      </c>
    </row>
    <row r="296" spans="1:7" ht="63.75">
      <c r="A296" s="66" t="s">
        <v>493</v>
      </c>
      <c r="B296" s="24" t="s">
        <v>236</v>
      </c>
      <c r="C296" s="24" t="s">
        <v>159</v>
      </c>
      <c r="D296" s="24" t="s">
        <v>207</v>
      </c>
      <c r="E296" s="24"/>
      <c r="F296" s="87">
        <f>F297</f>
        <v>1265319</v>
      </c>
      <c r="G296" s="87">
        <f>G297</f>
        <v>1265319</v>
      </c>
    </row>
    <row r="297" spans="1:7" ht="12.75">
      <c r="A297" s="63" t="s">
        <v>237</v>
      </c>
      <c r="B297" s="24" t="s">
        <v>236</v>
      </c>
      <c r="C297" s="24" t="s">
        <v>159</v>
      </c>
      <c r="D297" s="28" t="s">
        <v>494</v>
      </c>
      <c r="E297" s="24"/>
      <c r="F297" s="87">
        <f>F298</f>
        <v>1265319</v>
      </c>
      <c r="G297" s="87">
        <f>G298</f>
        <v>1265319</v>
      </c>
    </row>
    <row r="298" spans="1:7" ht="25.5">
      <c r="A298" s="23" t="s">
        <v>463</v>
      </c>
      <c r="B298" s="24" t="s">
        <v>236</v>
      </c>
      <c r="C298" s="24" t="s">
        <v>159</v>
      </c>
      <c r="D298" s="28" t="s">
        <v>494</v>
      </c>
      <c r="E298" s="24">
        <v>300</v>
      </c>
      <c r="F298" s="89">
        <v>1265319</v>
      </c>
      <c r="G298" s="89">
        <v>1265319</v>
      </c>
    </row>
    <row r="299" spans="1:7" ht="76.5">
      <c r="A299" s="66" t="s">
        <v>208</v>
      </c>
      <c r="B299" s="24" t="s">
        <v>236</v>
      </c>
      <c r="C299" s="24" t="s">
        <v>159</v>
      </c>
      <c r="D299" s="13" t="s">
        <v>495</v>
      </c>
      <c r="E299" s="25"/>
      <c r="F299" s="87">
        <f>F300</f>
        <v>4009648</v>
      </c>
      <c r="G299" s="87">
        <f>G300</f>
        <v>4009648</v>
      </c>
    </row>
    <row r="300" spans="1:7" ht="51">
      <c r="A300" s="25" t="s">
        <v>291</v>
      </c>
      <c r="B300" s="24" t="s">
        <v>236</v>
      </c>
      <c r="C300" s="24" t="s">
        <v>159</v>
      </c>
      <c r="D300" s="28" t="s">
        <v>496</v>
      </c>
      <c r="E300" s="24" t="s">
        <v>469</v>
      </c>
      <c r="F300" s="87">
        <f>SUM(F301:F301)</f>
        <v>4009648</v>
      </c>
      <c r="G300" s="87">
        <f>SUM(G301:G301)</f>
        <v>4009648</v>
      </c>
    </row>
    <row r="301" spans="1:7" ht="25.5">
      <c r="A301" s="23" t="s">
        <v>463</v>
      </c>
      <c r="B301" s="24" t="s">
        <v>236</v>
      </c>
      <c r="C301" s="24" t="s">
        <v>159</v>
      </c>
      <c r="D301" s="28" t="s">
        <v>496</v>
      </c>
      <c r="E301" s="24">
        <v>300</v>
      </c>
      <c r="F301" s="89">
        <v>4009648</v>
      </c>
      <c r="G301" s="89">
        <v>4009648</v>
      </c>
    </row>
    <row r="302" spans="1:7" ht="51">
      <c r="A302" s="31" t="s">
        <v>673</v>
      </c>
      <c r="B302" s="24">
        <v>10</v>
      </c>
      <c r="C302" s="24" t="s">
        <v>159</v>
      </c>
      <c r="D302" s="28" t="s">
        <v>239</v>
      </c>
      <c r="E302" s="24"/>
      <c r="F302" s="87">
        <f aca="true" t="shared" si="19" ref="F302:G304">F303</f>
        <v>3984998</v>
      </c>
      <c r="G302" s="87">
        <f t="shared" si="19"/>
        <v>3984998</v>
      </c>
    </row>
    <row r="303" spans="1:7" ht="63.75">
      <c r="A303" s="20" t="s">
        <v>674</v>
      </c>
      <c r="B303" s="24">
        <v>10</v>
      </c>
      <c r="C303" s="24" t="s">
        <v>159</v>
      </c>
      <c r="D303" s="13" t="s">
        <v>240</v>
      </c>
      <c r="E303" s="24"/>
      <c r="F303" s="87">
        <f t="shared" si="19"/>
        <v>3984998</v>
      </c>
      <c r="G303" s="87">
        <f t="shared" si="19"/>
        <v>3984998</v>
      </c>
    </row>
    <row r="304" spans="1:7" ht="25.5">
      <c r="A304" s="67" t="s">
        <v>644</v>
      </c>
      <c r="B304" s="24">
        <v>10</v>
      </c>
      <c r="C304" s="24" t="s">
        <v>159</v>
      </c>
      <c r="D304" s="13" t="s">
        <v>214</v>
      </c>
      <c r="E304" s="24"/>
      <c r="F304" s="87">
        <f t="shared" si="19"/>
        <v>3984998</v>
      </c>
      <c r="G304" s="87">
        <f t="shared" si="19"/>
        <v>3984998</v>
      </c>
    </row>
    <row r="305" spans="1:7" ht="25.5">
      <c r="A305" s="23" t="s">
        <v>726</v>
      </c>
      <c r="B305" s="24">
        <v>10</v>
      </c>
      <c r="C305" s="24" t="s">
        <v>159</v>
      </c>
      <c r="D305" s="28" t="s">
        <v>618</v>
      </c>
      <c r="E305" s="24"/>
      <c r="F305" s="87">
        <f>SUM(F306:F307)</f>
        <v>3984998</v>
      </c>
      <c r="G305" s="87">
        <f>SUM(G306:G307)</f>
        <v>3984998</v>
      </c>
    </row>
    <row r="306" spans="1:7" ht="38.25">
      <c r="A306" s="23" t="s">
        <v>403</v>
      </c>
      <c r="B306" s="24">
        <v>10</v>
      </c>
      <c r="C306" s="24" t="s">
        <v>159</v>
      </c>
      <c r="D306" s="28" t="s">
        <v>618</v>
      </c>
      <c r="E306" s="24">
        <v>200</v>
      </c>
      <c r="F306" s="89">
        <v>15876</v>
      </c>
      <c r="G306" s="89">
        <v>15876</v>
      </c>
    </row>
    <row r="307" spans="1:7" ht="25.5">
      <c r="A307" s="23" t="s">
        <v>463</v>
      </c>
      <c r="B307" s="24">
        <v>10</v>
      </c>
      <c r="C307" s="24" t="s">
        <v>159</v>
      </c>
      <c r="D307" s="28" t="s">
        <v>618</v>
      </c>
      <c r="E307" s="24">
        <v>300</v>
      </c>
      <c r="F307" s="89">
        <v>3969122</v>
      </c>
      <c r="G307" s="89">
        <v>3969122</v>
      </c>
    </row>
    <row r="308" spans="1:7" ht="25.5">
      <c r="A308" s="22" t="s">
        <v>256</v>
      </c>
      <c r="B308" s="21" t="s">
        <v>236</v>
      </c>
      <c r="C308" s="21" t="s">
        <v>160</v>
      </c>
      <c r="D308" s="21" t="s">
        <v>469</v>
      </c>
      <c r="E308" s="21" t="s">
        <v>469</v>
      </c>
      <c r="F308" s="87">
        <f aca="true" t="shared" si="20" ref="F308:G311">F309</f>
        <v>2140600</v>
      </c>
      <c r="G308" s="87">
        <f t="shared" si="20"/>
        <v>2140600</v>
      </c>
    </row>
    <row r="309" spans="1:7" ht="38.25">
      <c r="A309" s="31" t="s">
        <v>529</v>
      </c>
      <c r="B309" s="24" t="s">
        <v>236</v>
      </c>
      <c r="C309" s="24" t="s">
        <v>160</v>
      </c>
      <c r="D309" s="28" t="s">
        <v>372</v>
      </c>
      <c r="E309" s="24" t="s">
        <v>469</v>
      </c>
      <c r="F309" s="87">
        <f t="shared" si="20"/>
        <v>2140600</v>
      </c>
      <c r="G309" s="87">
        <f t="shared" si="20"/>
        <v>2140600</v>
      </c>
    </row>
    <row r="310" spans="1:7" ht="83.25" customHeight="1">
      <c r="A310" s="20" t="s">
        <v>808</v>
      </c>
      <c r="B310" s="24" t="s">
        <v>236</v>
      </c>
      <c r="C310" s="24" t="s">
        <v>160</v>
      </c>
      <c r="D310" s="13" t="s">
        <v>95</v>
      </c>
      <c r="E310" s="25" t="s">
        <v>469</v>
      </c>
      <c r="F310" s="87">
        <f t="shared" si="20"/>
        <v>2140600</v>
      </c>
      <c r="G310" s="87">
        <f t="shared" si="20"/>
        <v>2140600</v>
      </c>
    </row>
    <row r="311" spans="1:7" ht="63.75">
      <c r="A311" s="67" t="s">
        <v>497</v>
      </c>
      <c r="B311" s="24" t="s">
        <v>236</v>
      </c>
      <c r="C311" s="24" t="s">
        <v>160</v>
      </c>
      <c r="D311" s="13" t="s">
        <v>498</v>
      </c>
      <c r="E311" s="25"/>
      <c r="F311" s="87">
        <f t="shared" si="20"/>
        <v>2140600</v>
      </c>
      <c r="G311" s="87">
        <f t="shared" si="20"/>
        <v>2140600</v>
      </c>
    </row>
    <row r="312" spans="1:7" ht="51">
      <c r="A312" s="25" t="s">
        <v>818</v>
      </c>
      <c r="B312" s="24" t="s">
        <v>236</v>
      </c>
      <c r="C312" s="24" t="s">
        <v>160</v>
      </c>
      <c r="D312" s="13" t="s">
        <v>499</v>
      </c>
      <c r="E312" s="24" t="s">
        <v>469</v>
      </c>
      <c r="F312" s="87">
        <f>SUM(F313:F315)</f>
        <v>2140600</v>
      </c>
      <c r="G312" s="87">
        <f>SUM(G313:G315)</f>
        <v>2140600</v>
      </c>
    </row>
    <row r="313" spans="1:7" ht="94.5" customHeight="1">
      <c r="A313" s="23" t="s">
        <v>474</v>
      </c>
      <c r="B313" s="24" t="s">
        <v>236</v>
      </c>
      <c r="C313" s="24" t="s">
        <v>160</v>
      </c>
      <c r="D313" s="13" t="s">
        <v>499</v>
      </c>
      <c r="E313" s="24">
        <v>100</v>
      </c>
      <c r="F313" s="89">
        <v>1999000</v>
      </c>
      <c r="G313" s="89">
        <v>1999000</v>
      </c>
    </row>
    <row r="314" spans="1:7" ht="38.25">
      <c r="A314" s="23" t="s">
        <v>403</v>
      </c>
      <c r="B314" s="24" t="s">
        <v>236</v>
      </c>
      <c r="C314" s="24" t="s">
        <v>160</v>
      </c>
      <c r="D314" s="13" t="s">
        <v>499</v>
      </c>
      <c r="E314" s="25">
        <v>200</v>
      </c>
      <c r="F314" s="89">
        <v>141000</v>
      </c>
      <c r="G314" s="89">
        <v>141000</v>
      </c>
    </row>
    <row r="315" spans="1:7" ht="12.75">
      <c r="A315" s="26" t="s">
        <v>459</v>
      </c>
      <c r="B315" s="27" t="s">
        <v>236</v>
      </c>
      <c r="C315" s="27" t="s">
        <v>160</v>
      </c>
      <c r="D315" s="68" t="s">
        <v>499</v>
      </c>
      <c r="E315" s="51">
        <v>800</v>
      </c>
      <c r="F315" s="86">
        <v>600</v>
      </c>
      <c r="G315" s="86">
        <v>600</v>
      </c>
    </row>
    <row r="316" spans="1:7" ht="12.75">
      <c r="A316" s="33" t="s">
        <v>617</v>
      </c>
      <c r="B316" s="34" t="s">
        <v>162</v>
      </c>
      <c r="C316" s="60" t="s">
        <v>649</v>
      </c>
      <c r="D316" s="34" t="s">
        <v>469</v>
      </c>
      <c r="E316" s="34" t="s">
        <v>469</v>
      </c>
      <c r="F316" s="88">
        <f>F317</f>
        <v>150000</v>
      </c>
      <c r="G316" s="88">
        <f>G317</f>
        <v>150000</v>
      </c>
    </row>
    <row r="317" spans="1:7" ht="12.75">
      <c r="A317" s="22" t="s">
        <v>847</v>
      </c>
      <c r="B317" s="21" t="s">
        <v>162</v>
      </c>
      <c r="C317" s="21" t="s">
        <v>158</v>
      </c>
      <c r="D317" s="21" t="s">
        <v>469</v>
      </c>
      <c r="E317" s="21" t="s">
        <v>469</v>
      </c>
      <c r="F317" s="87">
        <f>F318</f>
        <v>150000</v>
      </c>
      <c r="G317" s="87">
        <f>G318</f>
        <v>150000</v>
      </c>
    </row>
    <row r="318" spans="1:7" ht="76.5">
      <c r="A318" s="31" t="s">
        <v>846</v>
      </c>
      <c r="B318" s="24" t="s">
        <v>162</v>
      </c>
      <c r="C318" s="24" t="s">
        <v>158</v>
      </c>
      <c r="D318" s="28" t="s">
        <v>845</v>
      </c>
      <c r="E318" s="35" t="s">
        <v>469</v>
      </c>
      <c r="F318" s="87">
        <f aca="true" t="shared" si="21" ref="F318:G321">F319</f>
        <v>150000</v>
      </c>
      <c r="G318" s="87">
        <f t="shared" si="21"/>
        <v>150000</v>
      </c>
    </row>
    <row r="319" spans="1:7" ht="114.75">
      <c r="A319" s="20" t="s">
        <v>844</v>
      </c>
      <c r="B319" s="24" t="s">
        <v>162</v>
      </c>
      <c r="C319" s="24" t="s">
        <v>158</v>
      </c>
      <c r="D319" s="28" t="s">
        <v>623</v>
      </c>
      <c r="E319" s="36" t="s">
        <v>469</v>
      </c>
      <c r="F319" s="87">
        <f t="shared" si="21"/>
        <v>150000</v>
      </c>
      <c r="G319" s="87">
        <f t="shared" si="21"/>
        <v>150000</v>
      </c>
    </row>
    <row r="320" spans="1:7" ht="89.25">
      <c r="A320" s="69" t="s">
        <v>622</v>
      </c>
      <c r="B320" s="24" t="s">
        <v>162</v>
      </c>
      <c r="C320" s="24" t="s">
        <v>158</v>
      </c>
      <c r="D320" s="28" t="s">
        <v>621</v>
      </c>
      <c r="E320" s="36"/>
      <c r="F320" s="87">
        <f t="shared" si="21"/>
        <v>150000</v>
      </c>
      <c r="G320" s="87">
        <f t="shared" si="21"/>
        <v>150000</v>
      </c>
    </row>
    <row r="321" spans="1:7" ht="76.5">
      <c r="A321" s="69" t="s">
        <v>620</v>
      </c>
      <c r="B321" s="24" t="s">
        <v>162</v>
      </c>
      <c r="C321" s="24" t="s">
        <v>158</v>
      </c>
      <c r="D321" s="28" t="s">
        <v>619</v>
      </c>
      <c r="E321" s="36"/>
      <c r="F321" s="87">
        <f t="shared" si="21"/>
        <v>150000</v>
      </c>
      <c r="G321" s="87">
        <f t="shared" si="21"/>
        <v>150000</v>
      </c>
    </row>
    <row r="322" spans="1:7" ht="38.25">
      <c r="A322" s="26" t="s">
        <v>403</v>
      </c>
      <c r="B322" s="27" t="s">
        <v>162</v>
      </c>
      <c r="C322" s="27" t="s">
        <v>158</v>
      </c>
      <c r="D322" s="30" t="s">
        <v>619</v>
      </c>
      <c r="E322" s="51">
        <v>200</v>
      </c>
      <c r="F322" s="120">
        <f>300000-150000</f>
        <v>150000</v>
      </c>
      <c r="G322" s="120">
        <f>300000-150000</f>
        <v>150000</v>
      </c>
    </row>
    <row r="323" spans="1:7" ht="25.5">
      <c r="A323" s="33" t="s">
        <v>457</v>
      </c>
      <c r="B323" s="34" t="s">
        <v>768</v>
      </c>
      <c r="C323" s="60" t="s">
        <v>649</v>
      </c>
      <c r="D323" s="34" t="s">
        <v>469</v>
      </c>
      <c r="E323" s="34" t="s">
        <v>469</v>
      </c>
      <c r="F323" s="292">
        <f aca="true" t="shared" si="22" ref="F323:G328">F324</f>
        <v>55000</v>
      </c>
      <c r="G323" s="292">
        <f t="shared" si="22"/>
        <v>55000</v>
      </c>
    </row>
    <row r="324" spans="1:7" ht="25.5">
      <c r="A324" s="22" t="s">
        <v>458</v>
      </c>
      <c r="B324" s="21" t="s">
        <v>768</v>
      </c>
      <c r="C324" s="21" t="s">
        <v>156</v>
      </c>
      <c r="D324" s="45" t="s">
        <v>469</v>
      </c>
      <c r="E324" s="45" t="s">
        <v>469</v>
      </c>
      <c r="F324" s="87">
        <f t="shared" si="22"/>
        <v>55000</v>
      </c>
      <c r="G324" s="87">
        <f t="shared" si="22"/>
        <v>55000</v>
      </c>
    </row>
    <row r="325" spans="1:7" ht="38.25">
      <c r="A325" s="31" t="s">
        <v>538</v>
      </c>
      <c r="B325" s="24" t="s">
        <v>768</v>
      </c>
      <c r="C325" s="24" t="s">
        <v>156</v>
      </c>
      <c r="D325" s="28" t="s">
        <v>938</v>
      </c>
      <c r="E325" s="35" t="s">
        <v>469</v>
      </c>
      <c r="F325" s="87">
        <f t="shared" si="22"/>
        <v>55000</v>
      </c>
      <c r="G325" s="87">
        <f t="shared" si="22"/>
        <v>55000</v>
      </c>
    </row>
    <row r="326" spans="1:7" ht="69" customHeight="1">
      <c r="A326" s="20" t="s">
        <v>819</v>
      </c>
      <c r="B326" s="24" t="s">
        <v>768</v>
      </c>
      <c r="C326" s="24" t="s">
        <v>156</v>
      </c>
      <c r="D326" s="28" t="s">
        <v>202</v>
      </c>
      <c r="E326" s="36" t="s">
        <v>469</v>
      </c>
      <c r="F326" s="87">
        <f t="shared" si="22"/>
        <v>55000</v>
      </c>
      <c r="G326" s="87">
        <f t="shared" si="22"/>
        <v>55000</v>
      </c>
    </row>
    <row r="327" spans="1:7" ht="76.5">
      <c r="A327" s="63" t="s">
        <v>201</v>
      </c>
      <c r="B327" s="24" t="s">
        <v>768</v>
      </c>
      <c r="C327" s="24" t="s">
        <v>156</v>
      </c>
      <c r="D327" s="28" t="s">
        <v>203</v>
      </c>
      <c r="E327" s="36"/>
      <c r="F327" s="87">
        <f t="shared" si="22"/>
        <v>55000</v>
      </c>
      <c r="G327" s="87">
        <f t="shared" si="22"/>
        <v>55000</v>
      </c>
    </row>
    <row r="328" spans="1:7" ht="12.75">
      <c r="A328" s="69" t="s">
        <v>204</v>
      </c>
      <c r="B328" s="24" t="s">
        <v>768</v>
      </c>
      <c r="C328" s="24" t="s">
        <v>156</v>
      </c>
      <c r="D328" s="28" t="s">
        <v>205</v>
      </c>
      <c r="E328" s="35" t="s">
        <v>469</v>
      </c>
      <c r="F328" s="87">
        <f t="shared" si="22"/>
        <v>55000</v>
      </c>
      <c r="G328" s="87">
        <f t="shared" si="22"/>
        <v>55000</v>
      </c>
    </row>
    <row r="329" spans="1:7" ht="25.5">
      <c r="A329" s="50" t="s">
        <v>188</v>
      </c>
      <c r="B329" s="94" t="s">
        <v>768</v>
      </c>
      <c r="C329" s="94" t="s">
        <v>156</v>
      </c>
      <c r="D329" s="205" t="s">
        <v>205</v>
      </c>
      <c r="E329" s="94" t="s">
        <v>464</v>
      </c>
      <c r="F329" s="119">
        <v>55000</v>
      </c>
      <c r="G329" s="119">
        <v>55000</v>
      </c>
    </row>
    <row r="330" spans="1:7" ht="12.75">
      <c r="A330" s="281" t="s">
        <v>500</v>
      </c>
      <c r="B330" s="282"/>
      <c r="C330" s="282"/>
      <c r="D330" s="283"/>
      <c r="E330" s="284"/>
      <c r="F330" s="285">
        <v>4245408</v>
      </c>
      <c r="G330" s="285">
        <v>8509959</v>
      </c>
    </row>
  </sheetData>
  <sheetProtection/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K42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8.140625" style="14" customWidth="1"/>
    <col min="2" max="2" width="5.140625" style="14" customWidth="1"/>
    <col min="3" max="4" width="3.8515625" style="14" customWidth="1"/>
    <col min="5" max="5" width="13.28125" style="14" customWidth="1"/>
    <col min="6" max="6" width="4.57421875" style="14" customWidth="1"/>
    <col min="7" max="7" width="14.421875" style="135" customWidth="1"/>
    <col min="8" max="8" width="14.421875" style="14" bestFit="1" customWidth="1"/>
    <col min="9" max="9" width="10.8515625" style="190" customWidth="1"/>
    <col min="10" max="16384" width="9.140625" style="14" customWidth="1"/>
  </cols>
  <sheetData>
    <row r="1" spans="1:9" ht="12.75">
      <c r="A1" s="32"/>
      <c r="B1" s="52"/>
      <c r="C1" s="53"/>
      <c r="D1" s="53"/>
      <c r="E1" s="53"/>
      <c r="F1" s="53"/>
      <c r="G1" s="163" t="s">
        <v>779</v>
      </c>
      <c r="I1" s="14"/>
    </row>
    <row r="2" spans="1:9" ht="12.75">
      <c r="A2" s="32"/>
      <c r="B2" s="52"/>
      <c r="C2" s="53"/>
      <c r="D2" s="53"/>
      <c r="E2" s="53"/>
      <c r="F2" s="53"/>
      <c r="G2" s="164" t="s">
        <v>433</v>
      </c>
      <c r="I2" s="14"/>
    </row>
    <row r="3" spans="1:9" ht="12.75">
      <c r="A3" s="32"/>
      <c r="B3" s="52"/>
      <c r="C3" s="53"/>
      <c r="D3" s="53"/>
      <c r="E3" s="75"/>
      <c r="F3" s="75"/>
      <c r="G3" s="174" t="s">
        <v>399</v>
      </c>
      <c r="I3" s="14"/>
    </row>
    <row r="4" spans="1:9" ht="12.75">
      <c r="A4" s="15"/>
      <c r="B4" s="54"/>
      <c r="C4" s="53"/>
      <c r="D4" s="53"/>
      <c r="E4" s="53"/>
      <c r="F4" s="53"/>
      <c r="G4" s="171"/>
      <c r="I4" s="14"/>
    </row>
    <row r="5" spans="1:9" ht="12.75">
      <c r="A5" s="19" t="s">
        <v>677</v>
      </c>
      <c r="B5" s="55"/>
      <c r="C5" s="55"/>
      <c r="D5" s="55"/>
      <c r="E5" s="55"/>
      <c r="F5" s="55"/>
      <c r="G5" s="165"/>
      <c r="I5" s="14"/>
    </row>
    <row r="6" spans="1:9" ht="12.75">
      <c r="A6" s="37"/>
      <c r="B6" s="56"/>
      <c r="C6" s="56"/>
      <c r="D6" s="56"/>
      <c r="E6" s="56"/>
      <c r="F6" s="56"/>
      <c r="G6" s="166" t="s">
        <v>470</v>
      </c>
      <c r="I6" s="14"/>
    </row>
    <row r="7" spans="1:9" ht="12.75">
      <c r="A7" s="48" t="s">
        <v>466</v>
      </c>
      <c r="B7" s="57" t="s">
        <v>777</v>
      </c>
      <c r="C7" s="57" t="s">
        <v>149</v>
      </c>
      <c r="D7" s="57" t="s">
        <v>150</v>
      </c>
      <c r="E7" s="57" t="s">
        <v>151</v>
      </c>
      <c r="F7" s="57" t="s">
        <v>152</v>
      </c>
      <c r="G7" s="172" t="s">
        <v>175</v>
      </c>
      <c r="I7" s="14"/>
    </row>
    <row r="8" spans="1:9" ht="12.75">
      <c r="A8" s="47" t="s">
        <v>454</v>
      </c>
      <c r="B8" s="47"/>
      <c r="C8" s="47" t="s">
        <v>467</v>
      </c>
      <c r="D8" s="47" t="s">
        <v>455</v>
      </c>
      <c r="E8" s="47" t="s">
        <v>153</v>
      </c>
      <c r="F8" s="47" t="s">
        <v>154</v>
      </c>
      <c r="G8" s="168" t="s">
        <v>155</v>
      </c>
      <c r="H8" s="135"/>
      <c r="I8" s="228"/>
    </row>
    <row r="9" spans="1:11" ht="12.75">
      <c r="A9" s="42" t="s">
        <v>471</v>
      </c>
      <c r="B9" s="42"/>
      <c r="C9" s="43" t="s">
        <v>469</v>
      </c>
      <c r="D9" s="43" t="s">
        <v>469</v>
      </c>
      <c r="E9" s="43" t="s">
        <v>469</v>
      </c>
      <c r="F9" s="43" t="s">
        <v>469</v>
      </c>
      <c r="G9" s="92">
        <f>G10+G174+G329+G412</f>
        <v>313215964</v>
      </c>
      <c r="H9" s="465"/>
      <c r="I9" s="464"/>
      <c r="J9" s="464"/>
      <c r="K9" s="464"/>
    </row>
    <row r="10" spans="1:8" ht="12.75">
      <c r="A10" s="91" t="s">
        <v>727</v>
      </c>
      <c r="B10" s="98" t="s">
        <v>257</v>
      </c>
      <c r="C10" s="97"/>
      <c r="D10" s="97"/>
      <c r="E10" s="97"/>
      <c r="F10" s="97"/>
      <c r="G10" s="101">
        <f>G11+G78+G84+G97+G122+G131+G182+G268+G283+G289+G315</f>
        <v>289242622</v>
      </c>
      <c r="H10" s="271"/>
    </row>
    <row r="11" spans="1:7" ht="12.75">
      <c r="A11" s="33" t="s">
        <v>293</v>
      </c>
      <c r="B11" s="33"/>
      <c r="C11" s="34" t="s">
        <v>156</v>
      </c>
      <c r="D11" s="229" t="s">
        <v>649</v>
      </c>
      <c r="E11" s="34" t="s">
        <v>469</v>
      </c>
      <c r="F11" s="34" t="s">
        <v>469</v>
      </c>
      <c r="G11" s="128">
        <f>G12+G17+G27+G32</f>
        <v>35685458</v>
      </c>
    </row>
    <row r="12" spans="1:9" ht="38.25">
      <c r="A12" s="22" t="s">
        <v>157</v>
      </c>
      <c r="B12" s="22"/>
      <c r="C12" s="21" t="s">
        <v>156</v>
      </c>
      <c r="D12" s="21" t="s">
        <v>158</v>
      </c>
      <c r="E12" s="21" t="s">
        <v>469</v>
      </c>
      <c r="F12" s="21" t="s">
        <v>469</v>
      </c>
      <c r="G12" s="87">
        <f>G13</f>
        <v>1239061</v>
      </c>
      <c r="I12" s="14"/>
    </row>
    <row r="13" spans="1:9" ht="25.5">
      <c r="A13" s="23" t="s">
        <v>283</v>
      </c>
      <c r="B13" s="23"/>
      <c r="C13" s="24" t="s">
        <v>156</v>
      </c>
      <c r="D13" s="24" t="s">
        <v>158</v>
      </c>
      <c r="E13" s="24" t="s">
        <v>931</v>
      </c>
      <c r="F13" s="24" t="s">
        <v>469</v>
      </c>
      <c r="G13" s="87">
        <f>G14</f>
        <v>1239061</v>
      </c>
      <c r="I13" s="14"/>
    </row>
    <row r="14" spans="1:9" ht="12.75">
      <c r="A14" s="23" t="s">
        <v>778</v>
      </c>
      <c r="B14" s="23"/>
      <c r="C14" s="24" t="s">
        <v>156</v>
      </c>
      <c r="D14" s="24" t="s">
        <v>158</v>
      </c>
      <c r="E14" s="24" t="s">
        <v>932</v>
      </c>
      <c r="F14" s="25" t="s">
        <v>469</v>
      </c>
      <c r="G14" s="87">
        <f>G15</f>
        <v>1239061</v>
      </c>
      <c r="I14" s="14"/>
    </row>
    <row r="15" spans="1:9" ht="25.5">
      <c r="A15" s="25" t="s">
        <v>428</v>
      </c>
      <c r="B15" s="25"/>
      <c r="C15" s="24" t="s">
        <v>156</v>
      </c>
      <c r="D15" s="24" t="s">
        <v>158</v>
      </c>
      <c r="E15" s="24" t="s">
        <v>933</v>
      </c>
      <c r="F15" s="24" t="s">
        <v>469</v>
      </c>
      <c r="G15" s="87">
        <f>G16</f>
        <v>1239061</v>
      </c>
      <c r="I15" s="14"/>
    </row>
    <row r="16" spans="1:9" ht="63.75">
      <c r="A16" s="23" t="s">
        <v>474</v>
      </c>
      <c r="B16" s="23"/>
      <c r="C16" s="24" t="s">
        <v>156</v>
      </c>
      <c r="D16" s="24" t="s">
        <v>158</v>
      </c>
      <c r="E16" s="24" t="s">
        <v>933</v>
      </c>
      <c r="F16" s="24" t="s">
        <v>292</v>
      </c>
      <c r="G16" s="89">
        <v>1239061</v>
      </c>
      <c r="I16" s="14"/>
    </row>
    <row r="17" spans="1:9" ht="51">
      <c r="A17" s="22" t="s">
        <v>417</v>
      </c>
      <c r="B17" s="22"/>
      <c r="C17" s="21" t="s">
        <v>156</v>
      </c>
      <c r="D17" s="21" t="s">
        <v>159</v>
      </c>
      <c r="E17" s="21" t="s">
        <v>469</v>
      </c>
      <c r="F17" s="21" t="s">
        <v>469</v>
      </c>
      <c r="G17" s="87">
        <f>G18</f>
        <v>12252475</v>
      </c>
      <c r="I17" s="14"/>
    </row>
    <row r="18" spans="1:9" ht="25.5">
      <c r="A18" s="23" t="s">
        <v>658</v>
      </c>
      <c r="B18" s="23"/>
      <c r="C18" s="24" t="s">
        <v>156</v>
      </c>
      <c r="D18" s="24" t="s">
        <v>159</v>
      </c>
      <c r="E18" s="24" t="s">
        <v>934</v>
      </c>
      <c r="F18" s="24" t="s">
        <v>469</v>
      </c>
      <c r="G18" s="87">
        <f>G19</f>
        <v>12252475</v>
      </c>
      <c r="I18" s="14"/>
    </row>
    <row r="19" spans="1:9" ht="25.5">
      <c r="A19" s="23" t="s">
        <v>662</v>
      </c>
      <c r="B19" s="23"/>
      <c r="C19" s="24" t="s">
        <v>156</v>
      </c>
      <c r="D19" s="24" t="s">
        <v>159</v>
      </c>
      <c r="E19" s="24" t="s">
        <v>935</v>
      </c>
      <c r="F19" s="25" t="s">
        <v>469</v>
      </c>
      <c r="G19" s="87">
        <f>G20+G23</f>
        <v>12252475</v>
      </c>
      <c r="I19" s="14"/>
    </row>
    <row r="20" spans="1:9" ht="38.25">
      <c r="A20" s="23" t="s">
        <v>166</v>
      </c>
      <c r="B20" s="23"/>
      <c r="C20" s="59" t="s">
        <v>156</v>
      </c>
      <c r="D20" s="59" t="s">
        <v>159</v>
      </c>
      <c r="E20" s="24" t="s">
        <v>936</v>
      </c>
      <c r="F20" s="25"/>
      <c r="G20" s="87">
        <f>SUM(G21:G22)</f>
        <v>305800</v>
      </c>
      <c r="I20" s="14"/>
    </row>
    <row r="21" spans="1:9" ht="63.75">
      <c r="A21" s="23" t="s">
        <v>474</v>
      </c>
      <c r="B21" s="23"/>
      <c r="C21" s="59" t="s">
        <v>156</v>
      </c>
      <c r="D21" s="59" t="s">
        <v>159</v>
      </c>
      <c r="E21" s="24" t="s">
        <v>936</v>
      </c>
      <c r="F21" s="25">
        <v>100</v>
      </c>
      <c r="G21" s="89">
        <v>293106</v>
      </c>
      <c r="I21" s="14"/>
    </row>
    <row r="22" spans="1:9" ht="25.5">
      <c r="A22" s="23" t="s">
        <v>403</v>
      </c>
      <c r="B22" s="23"/>
      <c r="C22" s="59" t="s">
        <v>156</v>
      </c>
      <c r="D22" s="59" t="s">
        <v>159</v>
      </c>
      <c r="E22" s="24" t="s">
        <v>936</v>
      </c>
      <c r="F22" s="25">
        <v>200</v>
      </c>
      <c r="G22" s="89">
        <v>12694</v>
      </c>
      <c r="I22" s="14"/>
    </row>
    <row r="23" spans="1:9" ht="25.5">
      <c r="A23" s="25" t="s">
        <v>428</v>
      </c>
      <c r="B23" s="25"/>
      <c r="C23" s="24" t="s">
        <v>156</v>
      </c>
      <c r="D23" s="24" t="s">
        <v>159</v>
      </c>
      <c r="E23" s="24" t="s">
        <v>937</v>
      </c>
      <c r="F23" s="24" t="s">
        <v>469</v>
      </c>
      <c r="G23" s="87">
        <f>SUM(G24:G26)</f>
        <v>11946675</v>
      </c>
      <c r="I23" s="14"/>
    </row>
    <row r="24" spans="1:9" ht="63.75">
      <c r="A24" s="23" t="s">
        <v>474</v>
      </c>
      <c r="B24" s="23"/>
      <c r="C24" s="24" t="s">
        <v>156</v>
      </c>
      <c r="D24" s="24" t="s">
        <v>159</v>
      </c>
      <c r="E24" s="24" t="s">
        <v>937</v>
      </c>
      <c r="F24" s="24">
        <v>100</v>
      </c>
      <c r="G24" s="89">
        <v>10668058</v>
      </c>
      <c r="I24" s="14"/>
    </row>
    <row r="25" spans="1:9" ht="25.5">
      <c r="A25" s="23" t="s">
        <v>403</v>
      </c>
      <c r="B25" s="23"/>
      <c r="C25" s="24" t="s">
        <v>156</v>
      </c>
      <c r="D25" s="24" t="s">
        <v>159</v>
      </c>
      <c r="E25" s="24" t="s">
        <v>937</v>
      </c>
      <c r="F25" s="24">
        <v>200</v>
      </c>
      <c r="G25" s="89">
        <v>1145300</v>
      </c>
      <c r="I25" s="14"/>
    </row>
    <row r="26" spans="1:9" ht="12.75">
      <c r="A26" s="23" t="s">
        <v>459</v>
      </c>
      <c r="B26" s="23"/>
      <c r="C26" s="24" t="s">
        <v>156</v>
      </c>
      <c r="D26" s="24" t="s">
        <v>159</v>
      </c>
      <c r="E26" s="24" t="s">
        <v>937</v>
      </c>
      <c r="F26" s="24">
        <v>800</v>
      </c>
      <c r="G26" s="89">
        <v>133317</v>
      </c>
      <c r="I26" s="14"/>
    </row>
    <row r="27" spans="1:9" ht="12.75">
      <c r="A27" s="22" t="s">
        <v>161</v>
      </c>
      <c r="B27" s="22"/>
      <c r="C27" s="21" t="s">
        <v>156</v>
      </c>
      <c r="D27" s="21" t="s">
        <v>162</v>
      </c>
      <c r="E27" s="21" t="s">
        <v>469</v>
      </c>
      <c r="F27" s="21" t="s">
        <v>469</v>
      </c>
      <c r="G27" s="87">
        <f>G28</f>
        <v>300000</v>
      </c>
      <c r="I27" s="14"/>
    </row>
    <row r="28" spans="1:9" ht="25.5">
      <c r="A28" s="23" t="s">
        <v>541</v>
      </c>
      <c r="B28" s="23"/>
      <c r="C28" s="24" t="s">
        <v>156</v>
      </c>
      <c r="D28" s="24" t="s">
        <v>162</v>
      </c>
      <c r="E28" s="24" t="s">
        <v>944</v>
      </c>
      <c r="F28" s="24" t="s">
        <v>469</v>
      </c>
      <c r="G28" s="87">
        <f>G29</f>
        <v>300000</v>
      </c>
      <c r="I28" s="14"/>
    </row>
    <row r="29" spans="1:9" ht="12.75">
      <c r="A29" s="23" t="s">
        <v>161</v>
      </c>
      <c r="B29" s="23"/>
      <c r="C29" s="24" t="s">
        <v>156</v>
      </c>
      <c r="D29" s="24" t="s">
        <v>162</v>
      </c>
      <c r="E29" s="24" t="s">
        <v>945</v>
      </c>
      <c r="F29" s="25" t="s">
        <v>469</v>
      </c>
      <c r="G29" s="87">
        <f>G30</f>
        <v>300000</v>
      </c>
      <c r="I29" s="14"/>
    </row>
    <row r="30" spans="1:9" ht="12.75">
      <c r="A30" s="25" t="s">
        <v>431</v>
      </c>
      <c r="B30" s="25"/>
      <c r="C30" s="24" t="s">
        <v>156</v>
      </c>
      <c r="D30" s="24" t="s">
        <v>162</v>
      </c>
      <c r="E30" s="24" t="s">
        <v>371</v>
      </c>
      <c r="F30" s="35" t="s">
        <v>469</v>
      </c>
      <c r="G30" s="87">
        <f>G31</f>
        <v>300000</v>
      </c>
      <c r="I30" s="14"/>
    </row>
    <row r="31" spans="1:9" ht="12.75">
      <c r="A31" s="23" t="s">
        <v>459</v>
      </c>
      <c r="B31" s="23"/>
      <c r="C31" s="24" t="s">
        <v>156</v>
      </c>
      <c r="D31" s="24" t="s">
        <v>162</v>
      </c>
      <c r="E31" s="24" t="s">
        <v>371</v>
      </c>
      <c r="F31" s="24" t="s">
        <v>460</v>
      </c>
      <c r="G31" s="89">
        <v>300000</v>
      </c>
      <c r="I31" s="14"/>
    </row>
    <row r="32" spans="1:9" ht="12.75">
      <c r="A32" s="22" t="s">
        <v>660</v>
      </c>
      <c r="B32" s="22"/>
      <c r="C32" s="21" t="s">
        <v>156</v>
      </c>
      <c r="D32" s="21" t="s">
        <v>768</v>
      </c>
      <c r="E32" s="21" t="s">
        <v>469</v>
      </c>
      <c r="F32" s="21" t="s">
        <v>469</v>
      </c>
      <c r="G32" s="87">
        <f>G33+G39+G50+G55+G59</f>
        <v>21893922</v>
      </c>
      <c r="I32" s="14"/>
    </row>
    <row r="33" spans="1:9" ht="51">
      <c r="A33" s="84" t="s">
        <v>665</v>
      </c>
      <c r="B33" s="84"/>
      <c r="C33" s="24" t="s">
        <v>156</v>
      </c>
      <c r="D33" s="24" t="s">
        <v>768</v>
      </c>
      <c r="E33" s="28" t="s">
        <v>97</v>
      </c>
      <c r="F33" s="24" t="s">
        <v>469</v>
      </c>
      <c r="G33" s="87">
        <f>G34</f>
        <v>2670401</v>
      </c>
      <c r="I33" s="14"/>
    </row>
    <row r="34" spans="1:9" ht="38.25">
      <c r="A34" s="82" t="s">
        <v>666</v>
      </c>
      <c r="B34" s="82"/>
      <c r="C34" s="24" t="s">
        <v>156</v>
      </c>
      <c r="D34" s="24" t="s">
        <v>768</v>
      </c>
      <c r="E34" s="28" t="s">
        <v>98</v>
      </c>
      <c r="F34" s="35" t="s">
        <v>469</v>
      </c>
      <c r="G34" s="87">
        <f>G35</f>
        <v>2670401</v>
      </c>
      <c r="I34" s="14"/>
    </row>
    <row r="35" spans="1:9" ht="51">
      <c r="A35" s="66" t="s">
        <v>128</v>
      </c>
      <c r="B35" s="66"/>
      <c r="C35" s="24" t="s">
        <v>156</v>
      </c>
      <c r="D35" s="24" t="s">
        <v>768</v>
      </c>
      <c r="E35" s="28" t="s">
        <v>99</v>
      </c>
      <c r="F35" s="35"/>
      <c r="G35" s="87">
        <f>G36</f>
        <v>2670401</v>
      </c>
      <c r="I35" s="14"/>
    </row>
    <row r="36" spans="1:9" ht="12.75">
      <c r="A36" s="25" t="s">
        <v>168</v>
      </c>
      <c r="B36" s="25"/>
      <c r="C36" s="24" t="s">
        <v>156</v>
      </c>
      <c r="D36" s="24" t="s">
        <v>768</v>
      </c>
      <c r="E36" s="28" t="s">
        <v>100</v>
      </c>
      <c r="F36" s="35" t="s">
        <v>469</v>
      </c>
      <c r="G36" s="87">
        <f>SUM(G37:G38)</f>
        <v>2670401</v>
      </c>
      <c r="I36" s="14"/>
    </row>
    <row r="37" spans="1:9" ht="25.5">
      <c r="A37" s="23" t="s">
        <v>403</v>
      </c>
      <c r="B37" s="23"/>
      <c r="C37" s="24" t="s">
        <v>156</v>
      </c>
      <c r="D37" s="24" t="s">
        <v>768</v>
      </c>
      <c r="E37" s="28" t="s">
        <v>100</v>
      </c>
      <c r="F37" s="24" t="s">
        <v>456</v>
      </c>
      <c r="G37" s="89">
        <v>2632000</v>
      </c>
      <c r="I37" s="14"/>
    </row>
    <row r="38" spans="1:9" ht="12.75">
      <c r="A38" s="23" t="s">
        <v>459</v>
      </c>
      <c r="B38" s="23"/>
      <c r="C38" s="24" t="s">
        <v>156</v>
      </c>
      <c r="D38" s="24" t="s">
        <v>768</v>
      </c>
      <c r="E38" s="28" t="s">
        <v>100</v>
      </c>
      <c r="F38" s="24">
        <v>800</v>
      </c>
      <c r="G38" s="89">
        <v>38401</v>
      </c>
      <c r="I38" s="14"/>
    </row>
    <row r="39" spans="1:9" ht="63.75">
      <c r="A39" s="31" t="s">
        <v>699</v>
      </c>
      <c r="B39" s="31"/>
      <c r="C39" s="24" t="s">
        <v>156</v>
      </c>
      <c r="D39" s="24" t="s">
        <v>768</v>
      </c>
      <c r="E39" s="24" t="s">
        <v>101</v>
      </c>
      <c r="F39" s="24"/>
      <c r="G39" s="87">
        <f>G40</f>
        <v>395800</v>
      </c>
      <c r="I39" s="14"/>
    </row>
    <row r="40" spans="1:10" ht="76.5">
      <c r="A40" s="20" t="s">
        <v>700</v>
      </c>
      <c r="B40" s="20"/>
      <c r="C40" s="24" t="s">
        <v>156</v>
      </c>
      <c r="D40" s="24" t="s">
        <v>768</v>
      </c>
      <c r="E40" s="24" t="s">
        <v>102</v>
      </c>
      <c r="F40" s="24"/>
      <c r="G40" s="87">
        <f>G41+G44</f>
        <v>395800</v>
      </c>
      <c r="I40" s="14"/>
      <c r="J40" s="14" t="s">
        <v>678</v>
      </c>
    </row>
    <row r="41" spans="1:9" ht="38.25">
      <c r="A41" s="304" t="s">
        <v>169</v>
      </c>
      <c r="B41" s="20"/>
      <c r="C41" s="301" t="s">
        <v>156</v>
      </c>
      <c r="D41" s="301" t="s">
        <v>768</v>
      </c>
      <c r="E41" s="301" t="s">
        <v>696</v>
      </c>
      <c r="F41" s="301"/>
      <c r="G41" s="306">
        <f>G42</f>
        <v>80000</v>
      </c>
      <c r="I41" s="14"/>
    </row>
    <row r="42" spans="1:9" ht="36">
      <c r="A42" s="77" t="s">
        <v>444</v>
      </c>
      <c r="B42" s="20"/>
      <c r="C42" s="301" t="s">
        <v>156</v>
      </c>
      <c r="D42" s="301" t="s">
        <v>768</v>
      </c>
      <c r="E42" s="301" t="s">
        <v>170</v>
      </c>
      <c r="F42" s="301"/>
      <c r="G42" s="306">
        <f>G43</f>
        <v>80000</v>
      </c>
      <c r="I42" s="14"/>
    </row>
    <row r="43" spans="1:9" ht="25.5">
      <c r="A43" s="304" t="s">
        <v>403</v>
      </c>
      <c r="B43" s="20"/>
      <c r="C43" s="301" t="s">
        <v>156</v>
      </c>
      <c r="D43" s="301" t="s">
        <v>768</v>
      </c>
      <c r="E43" s="301" t="s">
        <v>170</v>
      </c>
      <c r="F43" s="301">
        <v>200</v>
      </c>
      <c r="G43" s="306">
        <v>80000</v>
      </c>
      <c r="I43" s="14"/>
    </row>
    <row r="44" spans="1:9" ht="38.25">
      <c r="A44" s="23" t="s">
        <v>171</v>
      </c>
      <c r="B44" s="23"/>
      <c r="C44" s="24" t="s">
        <v>156</v>
      </c>
      <c r="D44" s="24" t="s">
        <v>768</v>
      </c>
      <c r="E44" s="24" t="s">
        <v>448</v>
      </c>
      <c r="F44" s="24"/>
      <c r="G44" s="87">
        <f>G45+G48</f>
        <v>315800</v>
      </c>
      <c r="I44" s="14"/>
    </row>
    <row r="45" spans="1:9" ht="51">
      <c r="A45" s="23" t="s">
        <v>695</v>
      </c>
      <c r="B45" s="23"/>
      <c r="C45" s="24" t="s">
        <v>156</v>
      </c>
      <c r="D45" s="24" t="s">
        <v>768</v>
      </c>
      <c r="E45" s="24" t="s">
        <v>172</v>
      </c>
      <c r="F45" s="24"/>
      <c r="G45" s="87">
        <f>SUM(G46:G47)</f>
        <v>305800</v>
      </c>
      <c r="I45" s="14"/>
    </row>
    <row r="46" spans="1:9" ht="63.75">
      <c r="A46" s="23" t="s">
        <v>474</v>
      </c>
      <c r="B46" s="23"/>
      <c r="C46" s="24" t="s">
        <v>156</v>
      </c>
      <c r="D46" s="24" t="s">
        <v>768</v>
      </c>
      <c r="E46" s="24" t="s">
        <v>172</v>
      </c>
      <c r="F46" s="24">
        <v>100</v>
      </c>
      <c r="G46" s="89">
        <v>300075</v>
      </c>
      <c r="I46" s="14"/>
    </row>
    <row r="47" spans="1:9" ht="25.5">
      <c r="A47" s="23" t="s">
        <v>403</v>
      </c>
      <c r="B47" s="23"/>
      <c r="C47" s="24" t="s">
        <v>156</v>
      </c>
      <c r="D47" s="24" t="s">
        <v>768</v>
      </c>
      <c r="E47" s="24" t="s">
        <v>172</v>
      </c>
      <c r="F47" s="24">
        <v>200</v>
      </c>
      <c r="G47" s="89">
        <v>5725</v>
      </c>
      <c r="I47" s="14"/>
    </row>
    <row r="48" spans="1:9" ht="36">
      <c r="A48" s="77" t="s">
        <v>444</v>
      </c>
      <c r="B48" s="77"/>
      <c r="C48" s="24" t="s">
        <v>156</v>
      </c>
      <c r="D48" s="24" t="s">
        <v>768</v>
      </c>
      <c r="E48" s="24" t="s">
        <v>445</v>
      </c>
      <c r="F48" s="24"/>
      <c r="G48" s="87">
        <v>10000</v>
      </c>
      <c r="I48" s="14"/>
    </row>
    <row r="49" spans="1:9" ht="25.5">
      <c r="A49" s="23" t="s">
        <v>403</v>
      </c>
      <c r="B49" s="23"/>
      <c r="C49" s="24" t="s">
        <v>156</v>
      </c>
      <c r="D49" s="24" t="s">
        <v>768</v>
      </c>
      <c r="E49" s="24" t="s">
        <v>445</v>
      </c>
      <c r="F49" s="24">
        <v>200</v>
      </c>
      <c r="G49" s="89">
        <v>10000</v>
      </c>
      <c r="I49" s="14"/>
    </row>
    <row r="50" spans="1:9" ht="51">
      <c r="A50" s="31" t="s">
        <v>192</v>
      </c>
      <c r="B50" s="31"/>
      <c r="C50" s="24" t="s">
        <v>156</v>
      </c>
      <c r="D50" s="24" t="s">
        <v>768</v>
      </c>
      <c r="E50" s="24" t="s">
        <v>194</v>
      </c>
      <c r="F50" s="24"/>
      <c r="G50" s="87">
        <f>G51</f>
        <v>30000</v>
      </c>
      <c r="I50" s="14"/>
    </row>
    <row r="51" spans="1:9" ht="63.75">
      <c r="A51" s="20" t="s">
        <v>193</v>
      </c>
      <c r="B51" s="20"/>
      <c r="C51" s="24" t="s">
        <v>156</v>
      </c>
      <c r="D51" s="24" t="s">
        <v>768</v>
      </c>
      <c r="E51" s="24" t="s">
        <v>195</v>
      </c>
      <c r="F51" s="24"/>
      <c r="G51" s="87">
        <f>G52</f>
        <v>30000</v>
      </c>
      <c r="I51" s="14"/>
    </row>
    <row r="52" spans="1:9" ht="38.25">
      <c r="A52" s="23" t="s">
        <v>196</v>
      </c>
      <c r="B52" s="23"/>
      <c r="C52" s="24" t="s">
        <v>156</v>
      </c>
      <c r="D52" s="24" t="s">
        <v>768</v>
      </c>
      <c r="E52" s="24" t="s">
        <v>197</v>
      </c>
      <c r="F52" s="24"/>
      <c r="G52" s="87">
        <f>G53</f>
        <v>30000</v>
      </c>
      <c r="I52" s="14"/>
    </row>
    <row r="53" spans="1:9" ht="38.25">
      <c r="A53" s="23" t="s">
        <v>199</v>
      </c>
      <c r="B53" s="23"/>
      <c r="C53" s="24" t="s">
        <v>156</v>
      </c>
      <c r="D53" s="24" t="s">
        <v>768</v>
      </c>
      <c r="E53" s="24" t="s">
        <v>198</v>
      </c>
      <c r="F53" s="24"/>
      <c r="G53" s="87">
        <f>G54</f>
        <v>30000</v>
      </c>
      <c r="I53" s="14"/>
    </row>
    <row r="54" spans="1:9" ht="25.5">
      <c r="A54" s="23" t="s">
        <v>403</v>
      </c>
      <c r="B54" s="23"/>
      <c r="C54" s="24" t="s">
        <v>156</v>
      </c>
      <c r="D54" s="24" t="s">
        <v>768</v>
      </c>
      <c r="E54" s="24" t="s">
        <v>198</v>
      </c>
      <c r="F54" s="24">
        <v>200</v>
      </c>
      <c r="G54" s="89">
        <v>30000</v>
      </c>
      <c r="I54" s="14"/>
    </row>
    <row r="55" spans="1:9" ht="25.5">
      <c r="A55" s="23" t="s">
        <v>146</v>
      </c>
      <c r="B55" s="23"/>
      <c r="C55" s="24" t="s">
        <v>156</v>
      </c>
      <c r="D55" s="24" t="s">
        <v>768</v>
      </c>
      <c r="E55" s="28" t="s">
        <v>145</v>
      </c>
      <c r="F55" s="24"/>
      <c r="G55" s="87">
        <f>G56</f>
        <v>59936</v>
      </c>
      <c r="I55" s="14"/>
    </row>
    <row r="56" spans="1:9" ht="12.75">
      <c r="A56" s="20" t="s">
        <v>144</v>
      </c>
      <c r="B56" s="20"/>
      <c r="C56" s="24" t="s">
        <v>156</v>
      </c>
      <c r="D56" s="24" t="s">
        <v>768</v>
      </c>
      <c r="E56" s="28" t="s">
        <v>143</v>
      </c>
      <c r="F56" s="24"/>
      <c r="G56" s="87">
        <f>G57</f>
        <v>59936</v>
      </c>
      <c r="I56" s="14"/>
    </row>
    <row r="57" spans="1:9" ht="25.5">
      <c r="A57" s="25" t="s">
        <v>127</v>
      </c>
      <c r="B57" s="25"/>
      <c r="C57" s="24" t="s">
        <v>156</v>
      </c>
      <c r="D57" s="24" t="s">
        <v>768</v>
      </c>
      <c r="E57" s="28" t="s">
        <v>412</v>
      </c>
      <c r="F57" s="24"/>
      <c r="G57" s="87">
        <f>G58</f>
        <v>59936</v>
      </c>
      <c r="I57" s="14"/>
    </row>
    <row r="58" spans="1:9" ht="12.75">
      <c r="A58" s="23" t="s">
        <v>459</v>
      </c>
      <c r="B58" s="23"/>
      <c r="C58" s="24" t="s">
        <v>156</v>
      </c>
      <c r="D58" s="24" t="s">
        <v>768</v>
      </c>
      <c r="E58" s="28" t="s">
        <v>412</v>
      </c>
      <c r="F58" s="24">
        <v>800</v>
      </c>
      <c r="G58" s="89">
        <v>59936</v>
      </c>
      <c r="I58" s="14"/>
    </row>
    <row r="59" spans="1:9" ht="25.5">
      <c r="A59" s="31" t="s">
        <v>867</v>
      </c>
      <c r="B59" s="31"/>
      <c r="C59" s="24" t="s">
        <v>156</v>
      </c>
      <c r="D59" s="24" t="s">
        <v>768</v>
      </c>
      <c r="E59" s="28" t="s">
        <v>103</v>
      </c>
      <c r="F59" s="35" t="s">
        <v>469</v>
      </c>
      <c r="G59" s="87">
        <f>G60</f>
        <v>18737785</v>
      </c>
      <c r="I59" s="14"/>
    </row>
    <row r="60" spans="1:9" ht="25.5">
      <c r="A60" s="20" t="s">
        <v>879</v>
      </c>
      <c r="B60" s="20"/>
      <c r="C60" s="24" t="s">
        <v>156</v>
      </c>
      <c r="D60" s="24" t="s">
        <v>768</v>
      </c>
      <c r="E60" s="13" t="s">
        <v>105</v>
      </c>
      <c r="F60" s="36" t="s">
        <v>469</v>
      </c>
      <c r="G60" s="87">
        <f>G61+G65+G67+G69+G72+G74</f>
        <v>18737785</v>
      </c>
      <c r="I60" s="14"/>
    </row>
    <row r="61" spans="1:9" ht="25.5">
      <c r="A61" s="25" t="s">
        <v>189</v>
      </c>
      <c r="B61" s="25"/>
      <c r="C61" s="24" t="s">
        <v>156</v>
      </c>
      <c r="D61" s="24" t="s">
        <v>768</v>
      </c>
      <c r="E61" s="28" t="s">
        <v>107</v>
      </c>
      <c r="F61" s="35" t="s">
        <v>469</v>
      </c>
      <c r="G61" s="87">
        <f>SUM(G62:G64)</f>
        <v>18234885</v>
      </c>
      <c r="I61" s="14"/>
    </row>
    <row r="62" spans="1:9" ht="63.75">
      <c r="A62" s="23" t="s">
        <v>474</v>
      </c>
      <c r="B62" s="23"/>
      <c r="C62" s="24" t="s">
        <v>156</v>
      </c>
      <c r="D62" s="24" t="s">
        <v>768</v>
      </c>
      <c r="E62" s="28" t="s">
        <v>107</v>
      </c>
      <c r="F62" s="24" t="s">
        <v>292</v>
      </c>
      <c r="G62" s="89">
        <v>17647492</v>
      </c>
      <c r="I62" s="14"/>
    </row>
    <row r="63" spans="1:9" ht="25.5">
      <c r="A63" s="23" t="s">
        <v>403</v>
      </c>
      <c r="B63" s="23"/>
      <c r="C63" s="24" t="s">
        <v>156</v>
      </c>
      <c r="D63" s="24" t="s">
        <v>768</v>
      </c>
      <c r="E63" s="28" t="s">
        <v>107</v>
      </c>
      <c r="F63" s="24" t="s">
        <v>456</v>
      </c>
      <c r="G63" s="89">
        <v>549900</v>
      </c>
      <c r="I63" s="14"/>
    </row>
    <row r="64" spans="1:9" ht="12.75">
      <c r="A64" s="23" t="s">
        <v>459</v>
      </c>
      <c r="B64" s="23"/>
      <c r="C64" s="24" t="s">
        <v>156</v>
      </c>
      <c r="D64" s="24" t="s">
        <v>768</v>
      </c>
      <c r="E64" s="28" t="s">
        <v>107</v>
      </c>
      <c r="F64" s="24" t="s">
        <v>460</v>
      </c>
      <c r="G64" s="89">
        <v>37493</v>
      </c>
      <c r="I64" s="14"/>
    </row>
    <row r="65" spans="1:9" ht="25.5">
      <c r="A65" s="25" t="s">
        <v>127</v>
      </c>
      <c r="B65" s="23"/>
      <c r="C65" s="24" t="s">
        <v>156</v>
      </c>
      <c r="D65" s="24" t="s">
        <v>768</v>
      </c>
      <c r="E65" s="28" t="s">
        <v>550</v>
      </c>
      <c r="F65" s="24"/>
      <c r="G65" s="89">
        <f>G66</f>
        <v>0</v>
      </c>
      <c r="I65" s="14"/>
    </row>
    <row r="66" spans="1:9" ht="12.75">
      <c r="A66" s="23" t="s">
        <v>459</v>
      </c>
      <c r="B66" s="23"/>
      <c r="C66" s="24" t="s">
        <v>156</v>
      </c>
      <c r="D66" s="24" t="s">
        <v>768</v>
      </c>
      <c r="E66" s="28" t="s">
        <v>550</v>
      </c>
      <c r="F66" s="24">
        <v>800</v>
      </c>
      <c r="G66" s="89"/>
      <c r="I66" s="14"/>
    </row>
    <row r="67" spans="1:9" ht="25.5">
      <c r="A67" s="25" t="s">
        <v>651</v>
      </c>
      <c r="B67" s="25"/>
      <c r="C67" s="24" t="s">
        <v>156</v>
      </c>
      <c r="D67" s="24" t="s">
        <v>768</v>
      </c>
      <c r="E67" s="28" t="s">
        <v>108</v>
      </c>
      <c r="F67" s="35" t="s">
        <v>469</v>
      </c>
      <c r="G67" s="87">
        <f>G68</f>
        <v>350000</v>
      </c>
      <c r="I67" s="14"/>
    </row>
    <row r="68" spans="1:9" ht="25.5">
      <c r="A68" s="23" t="s">
        <v>403</v>
      </c>
      <c r="B68" s="23"/>
      <c r="C68" s="24" t="s">
        <v>156</v>
      </c>
      <c r="D68" s="24" t="s">
        <v>768</v>
      </c>
      <c r="E68" s="28" t="s">
        <v>108</v>
      </c>
      <c r="F68" s="28">
        <v>200</v>
      </c>
      <c r="G68" s="89">
        <v>350000</v>
      </c>
      <c r="I68" s="14"/>
    </row>
    <row r="69" spans="1:9" ht="63.75">
      <c r="A69" s="83" t="s">
        <v>504</v>
      </c>
      <c r="B69" s="83"/>
      <c r="C69" s="24" t="s">
        <v>156</v>
      </c>
      <c r="D69" s="24" t="s">
        <v>768</v>
      </c>
      <c r="E69" s="28" t="s">
        <v>137</v>
      </c>
      <c r="F69" s="28"/>
      <c r="G69" s="87">
        <f>SUM(G70:G71)</f>
        <v>152900</v>
      </c>
      <c r="I69" s="14"/>
    </row>
    <row r="70" spans="1:9" ht="63.75">
      <c r="A70" s="23" t="s">
        <v>474</v>
      </c>
      <c r="B70" s="23"/>
      <c r="C70" s="24" t="s">
        <v>156</v>
      </c>
      <c r="D70" s="24" t="s">
        <v>768</v>
      </c>
      <c r="E70" s="28" t="s">
        <v>137</v>
      </c>
      <c r="F70" s="28">
        <v>100</v>
      </c>
      <c r="G70" s="89">
        <v>131800</v>
      </c>
      <c r="I70" s="14"/>
    </row>
    <row r="71" spans="1:9" ht="25.5">
      <c r="A71" s="26" t="s">
        <v>403</v>
      </c>
      <c r="B71" s="26"/>
      <c r="C71" s="27" t="s">
        <v>156</v>
      </c>
      <c r="D71" s="27" t="s">
        <v>768</v>
      </c>
      <c r="E71" s="30" t="s">
        <v>137</v>
      </c>
      <c r="F71" s="30">
        <v>200</v>
      </c>
      <c r="G71" s="86">
        <v>21100</v>
      </c>
      <c r="I71" s="14"/>
    </row>
    <row r="72" spans="1:9" ht="38.25" hidden="1">
      <c r="A72" s="50" t="s">
        <v>754</v>
      </c>
      <c r="B72" s="320"/>
      <c r="C72" s="24" t="s">
        <v>156</v>
      </c>
      <c r="D72" s="24" t="s">
        <v>768</v>
      </c>
      <c r="E72" s="28" t="s">
        <v>755</v>
      </c>
      <c r="F72" s="205"/>
      <c r="G72" s="290"/>
      <c r="I72" s="14"/>
    </row>
    <row r="73" spans="1:9" ht="12.75" hidden="1">
      <c r="A73" s="23" t="s">
        <v>459</v>
      </c>
      <c r="B73" s="320"/>
      <c r="C73" s="24" t="s">
        <v>156</v>
      </c>
      <c r="D73" s="24" t="s">
        <v>768</v>
      </c>
      <c r="E73" s="28" t="s">
        <v>755</v>
      </c>
      <c r="F73" s="205">
        <v>800</v>
      </c>
      <c r="G73" s="290"/>
      <c r="I73" s="14"/>
    </row>
    <row r="74" spans="1:9" ht="25.5" hidden="1">
      <c r="A74" s="321" t="s">
        <v>541</v>
      </c>
      <c r="B74" s="320"/>
      <c r="C74" s="301" t="s">
        <v>156</v>
      </c>
      <c r="D74" s="301">
        <v>13</v>
      </c>
      <c r="E74" s="301" t="s">
        <v>944</v>
      </c>
      <c r="F74" s="276"/>
      <c r="G74" s="322"/>
      <c r="I74" s="14"/>
    </row>
    <row r="75" spans="1:9" ht="12.75" hidden="1">
      <c r="A75" s="304" t="s">
        <v>161</v>
      </c>
      <c r="B75" s="320"/>
      <c r="C75" s="301" t="s">
        <v>156</v>
      </c>
      <c r="D75" s="301">
        <v>13</v>
      </c>
      <c r="E75" s="301" t="s">
        <v>945</v>
      </c>
      <c r="F75" s="303" t="s">
        <v>469</v>
      </c>
      <c r="G75" s="322"/>
      <c r="I75" s="14"/>
    </row>
    <row r="76" spans="1:9" ht="12.75" hidden="1">
      <c r="A76" s="304" t="s">
        <v>752</v>
      </c>
      <c r="B76" s="320"/>
      <c r="C76" s="301" t="s">
        <v>156</v>
      </c>
      <c r="D76" s="301">
        <v>13</v>
      </c>
      <c r="E76" s="301" t="s">
        <v>753</v>
      </c>
      <c r="F76" s="323" t="s">
        <v>469</v>
      </c>
      <c r="G76" s="322"/>
      <c r="I76" s="14"/>
    </row>
    <row r="77" spans="1:9" ht="25.5" hidden="1">
      <c r="A77" s="324" t="s">
        <v>463</v>
      </c>
      <c r="B77" s="320"/>
      <c r="C77" s="325" t="s">
        <v>156</v>
      </c>
      <c r="D77" s="325">
        <v>13</v>
      </c>
      <c r="E77" s="325" t="s">
        <v>753</v>
      </c>
      <c r="F77" s="325">
        <v>300</v>
      </c>
      <c r="G77" s="322"/>
      <c r="I77" s="14"/>
    </row>
    <row r="78" spans="1:9" ht="12.75">
      <c r="A78" s="33" t="s">
        <v>148</v>
      </c>
      <c r="B78" s="33"/>
      <c r="C78" s="34" t="s">
        <v>158</v>
      </c>
      <c r="D78" s="60" t="s">
        <v>649</v>
      </c>
      <c r="E78" s="34" t="s">
        <v>469</v>
      </c>
      <c r="F78" s="34" t="s">
        <v>469</v>
      </c>
      <c r="G78" s="128">
        <f>G79</f>
        <v>7200</v>
      </c>
      <c r="I78" s="14"/>
    </row>
    <row r="79" spans="1:9" ht="12.75">
      <c r="A79" s="22" t="s">
        <v>147</v>
      </c>
      <c r="B79" s="22"/>
      <c r="C79" s="21" t="s">
        <v>158</v>
      </c>
      <c r="D79" s="21" t="s">
        <v>159</v>
      </c>
      <c r="E79" s="45" t="s">
        <v>469</v>
      </c>
      <c r="F79" s="45" t="s">
        <v>469</v>
      </c>
      <c r="G79" s="87">
        <f>G80</f>
        <v>7200</v>
      </c>
      <c r="I79" s="14"/>
    </row>
    <row r="80" spans="1:9" ht="25.5">
      <c r="A80" s="23" t="s">
        <v>146</v>
      </c>
      <c r="B80" s="23"/>
      <c r="C80" s="24" t="s">
        <v>158</v>
      </c>
      <c r="D80" s="24" t="s">
        <v>159</v>
      </c>
      <c r="E80" s="28" t="s">
        <v>145</v>
      </c>
      <c r="F80" s="35" t="s">
        <v>469</v>
      </c>
      <c r="G80" s="87">
        <f>G81</f>
        <v>7200</v>
      </c>
      <c r="I80" s="14"/>
    </row>
    <row r="81" spans="1:9" ht="12.75">
      <c r="A81" s="23" t="s">
        <v>144</v>
      </c>
      <c r="B81" s="23"/>
      <c r="C81" s="24" t="s">
        <v>158</v>
      </c>
      <c r="D81" s="24" t="s">
        <v>159</v>
      </c>
      <c r="E81" s="28" t="s">
        <v>143</v>
      </c>
      <c r="F81" s="35"/>
      <c r="G81" s="87">
        <f>G82</f>
        <v>7200</v>
      </c>
      <c r="I81" s="14"/>
    </row>
    <row r="82" spans="1:9" ht="25.5">
      <c r="A82" s="69" t="s">
        <v>142</v>
      </c>
      <c r="B82" s="69"/>
      <c r="C82" s="24" t="s">
        <v>158</v>
      </c>
      <c r="D82" s="24" t="s">
        <v>159</v>
      </c>
      <c r="E82" s="28" t="s">
        <v>141</v>
      </c>
      <c r="F82" s="36" t="s">
        <v>469</v>
      </c>
      <c r="G82" s="87">
        <f>G83</f>
        <v>7200</v>
      </c>
      <c r="I82" s="14"/>
    </row>
    <row r="83" spans="1:9" ht="25.5">
      <c r="A83" s="26" t="s">
        <v>473</v>
      </c>
      <c r="B83" s="26"/>
      <c r="C83" s="27" t="s">
        <v>158</v>
      </c>
      <c r="D83" s="27" t="s">
        <v>159</v>
      </c>
      <c r="E83" s="30" t="s">
        <v>141</v>
      </c>
      <c r="F83" s="27">
        <v>200</v>
      </c>
      <c r="G83" s="86">
        <v>7200</v>
      </c>
      <c r="I83" s="14"/>
    </row>
    <row r="84" spans="1:9" ht="25.5">
      <c r="A84" s="33" t="s">
        <v>661</v>
      </c>
      <c r="B84" s="33"/>
      <c r="C84" s="34" t="s">
        <v>769</v>
      </c>
      <c r="D84" s="60" t="s">
        <v>649</v>
      </c>
      <c r="E84" s="34" t="s">
        <v>469</v>
      </c>
      <c r="F84" s="34" t="s">
        <v>469</v>
      </c>
      <c r="G84" s="128">
        <f>G85</f>
        <v>2115824</v>
      </c>
      <c r="I84" s="14"/>
    </row>
    <row r="85" spans="1:9" ht="38.25">
      <c r="A85" s="22" t="s">
        <v>671</v>
      </c>
      <c r="B85" s="22"/>
      <c r="C85" s="21" t="s">
        <v>769</v>
      </c>
      <c r="D85" s="21">
        <v>10</v>
      </c>
      <c r="E85" s="21" t="s">
        <v>469</v>
      </c>
      <c r="F85" s="21" t="s">
        <v>469</v>
      </c>
      <c r="G85" s="87">
        <f>G86</f>
        <v>2115824</v>
      </c>
      <c r="I85" s="14"/>
    </row>
    <row r="86" spans="1:9" ht="51">
      <c r="A86" s="31" t="s">
        <v>672</v>
      </c>
      <c r="B86" s="31"/>
      <c r="C86" s="24" t="s">
        <v>769</v>
      </c>
      <c r="D86" s="24">
        <v>10</v>
      </c>
      <c r="E86" s="28" t="s">
        <v>109</v>
      </c>
      <c r="F86" s="24" t="s">
        <v>469</v>
      </c>
      <c r="G86" s="87">
        <f>G87+G93</f>
        <v>2115824</v>
      </c>
      <c r="I86" s="14"/>
    </row>
    <row r="87" spans="1:9" ht="89.25">
      <c r="A87" s="78" t="s">
        <v>697</v>
      </c>
      <c r="B87" s="78"/>
      <c r="C87" s="24" t="s">
        <v>769</v>
      </c>
      <c r="D87" s="24">
        <v>10</v>
      </c>
      <c r="E87" s="28" t="s">
        <v>110</v>
      </c>
      <c r="F87" s="24"/>
      <c r="G87" s="87">
        <f>G88</f>
        <v>2115824</v>
      </c>
      <c r="I87" s="14"/>
    </row>
    <row r="88" spans="1:9" ht="76.5">
      <c r="A88" s="63" t="s">
        <v>634</v>
      </c>
      <c r="B88" s="63"/>
      <c r="C88" s="24" t="s">
        <v>769</v>
      </c>
      <c r="D88" s="24">
        <v>10</v>
      </c>
      <c r="E88" s="28" t="s">
        <v>115</v>
      </c>
      <c r="F88" s="24"/>
      <c r="G88" s="87">
        <f>G89</f>
        <v>2115824</v>
      </c>
      <c r="I88" s="14"/>
    </row>
    <row r="89" spans="1:9" ht="25.5">
      <c r="A89" s="25" t="s">
        <v>189</v>
      </c>
      <c r="B89" s="25"/>
      <c r="C89" s="24" t="s">
        <v>769</v>
      </c>
      <c r="D89" s="24">
        <v>10</v>
      </c>
      <c r="E89" s="28" t="s">
        <v>116</v>
      </c>
      <c r="F89" s="24" t="s">
        <v>469</v>
      </c>
      <c r="G89" s="87">
        <f>SUM(G90:G92)</f>
        <v>2115824</v>
      </c>
      <c r="I89" s="14"/>
    </row>
    <row r="90" spans="1:9" ht="63.75">
      <c r="A90" s="23" t="s">
        <v>474</v>
      </c>
      <c r="B90" s="23"/>
      <c r="C90" s="24" t="s">
        <v>769</v>
      </c>
      <c r="D90" s="24">
        <v>10</v>
      </c>
      <c r="E90" s="28" t="s">
        <v>116</v>
      </c>
      <c r="F90" s="24" t="s">
        <v>292</v>
      </c>
      <c r="G90" s="89">
        <v>1882566</v>
      </c>
      <c r="I90" s="14"/>
    </row>
    <row r="91" spans="1:9" ht="25.5">
      <c r="A91" s="23" t="s">
        <v>403</v>
      </c>
      <c r="B91" s="23"/>
      <c r="C91" s="24" t="s">
        <v>769</v>
      </c>
      <c r="D91" s="24">
        <v>10</v>
      </c>
      <c r="E91" s="28" t="s">
        <v>116</v>
      </c>
      <c r="F91" s="24" t="s">
        <v>456</v>
      </c>
      <c r="G91" s="89">
        <v>232058</v>
      </c>
      <c r="I91" s="14"/>
    </row>
    <row r="92" spans="1:9" ht="12.75">
      <c r="A92" s="26" t="s">
        <v>459</v>
      </c>
      <c r="B92" s="26"/>
      <c r="C92" s="27" t="s">
        <v>769</v>
      </c>
      <c r="D92" s="27">
        <v>10</v>
      </c>
      <c r="E92" s="30" t="s">
        <v>116</v>
      </c>
      <c r="F92" s="27" t="s">
        <v>460</v>
      </c>
      <c r="G92" s="86">
        <v>1200</v>
      </c>
      <c r="I92" s="14"/>
    </row>
    <row r="93" spans="1:9" ht="76.5" hidden="1">
      <c r="A93" s="78" t="s">
        <v>756</v>
      </c>
      <c r="B93" s="320"/>
      <c r="C93" s="301" t="s">
        <v>769</v>
      </c>
      <c r="D93" s="301">
        <v>10</v>
      </c>
      <c r="E93" s="276" t="s">
        <v>757</v>
      </c>
      <c r="F93" s="327"/>
      <c r="G93" s="328"/>
      <c r="I93" s="14"/>
    </row>
    <row r="94" spans="1:9" ht="51" hidden="1">
      <c r="A94" s="63" t="s">
        <v>758</v>
      </c>
      <c r="B94" s="320"/>
      <c r="C94" s="301" t="s">
        <v>769</v>
      </c>
      <c r="D94" s="301">
        <v>10</v>
      </c>
      <c r="E94" s="276" t="s">
        <v>759</v>
      </c>
      <c r="F94" s="327"/>
      <c r="G94" s="328"/>
      <c r="I94" s="14"/>
    </row>
    <row r="95" spans="1:9" ht="38.25" hidden="1">
      <c r="A95" s="326" t="s">
        <v>760</v>
      </c>
      <c r="B95" s="320"/>
      <c r="C95" s="301" t="s">
        <v>769</v>
      </c>
      <c r="D95" s="301">
        <v>10</v>
      </c>
      <c r="E95" s="276" t="s">
        <v>761</v>
      </c>
      <c r="F95" s="327"/>
      <c r="G95" s="328"/>
      <c r="I95" s="14"/>
    </row>
    <row r="96" spans="1:9" ht="25.5" hidden="1">
      <c r="A96" s="304" t="s">
        <v>403</v>
      </c>
      <c r="B96" s="320"/>
      <c r="C96" s="301" t="s">
        <v>769</v>
      </c>
      <c r="D96" s="301">
        <v>10</v>
      </c>
      <c r="E96" s="276" t="s">
        <v>761</v>
      </c>
      <c r="F96" s="329">
        <v>200</v>
      </c>
      <c r="G96" s="328"/>
      <c r="I96" s="14"/>
    </row>
    <row r="97" spans="1:9" ht="12.75">
      <c r="A97" s="33" t="s">
        <v>420</v>
      </c>
      <c r="B97" s="33"/>
      <c r="C97" s="34" t="s">
        <v>159</v>
      </c>
      <c r="D97" s="60" t="s">
        <v>649</v>
      </c>
      <c r="E97" s="34" t="s">
        <v>469</v>
      </c>
      <c r="F97" s="34" t="s">
        <v>469</v>
      </c>
      <c r="G97" s="128">
        <f>G98+G104</f>
        <v>5323272</v>
      </c>
      <c r="I97" s="14"/>
    </row>
    <row r="98" spans="1:9" ht="12.75">
      <c r="A98" s="22" t="s">
        <v>421</v>
      </c>
      <c r="B98" s="22"/>
      <c r="C98" s="21" t="s">
        <v>159</v>
      </c>
      <c r="D98" s="21" t="s">
        <v>156</v>
      </c>
      <c r="E98" s="21" t="s">
        <v>469</v>
      </c>
      <c r="F98" s="21" t="s">
        <v>469</v>
      </c>
      <c r="G98" s="87">
        <f>G99</f>
        <v>80942</v>
      </c>
      <c r="I98" s="14"/>
    </row>
    <row r="99" spans="1:9" ht="24" customHeight="1">
      <c r="A99" s="31" t="s">
        <v>947</v>
      </c>
      <c r="B99" s="31"/>
      <c r="C99" s="24" t="s">
        <v>159</v>
      </c>
      <c r="D99" s="24" t="s">
        <v>156</v>
      </c>
      <c r="E99" s="28" t="s">
        <v>111</v>
      </c>
      <c r="F99" s="24" t="s">
        <v>469</v>
      </c>
      <c r="G99" s="87">
        <f>G100</f>
        <v>80942</v>
      </c>
      <c r="I99" s="14"/>
    </row>
    <row r="100" spans="1:9" ht="51">
      <c r="A100" s="20" t="s">
        <v>284</v>
      </c>
      <c r="B100" s="20"/>
      <c r="C100" s="24" t="s">
        <v>159</v>
      </c>
      <c r="D100" s="24" t="s">
        <v>156</v>
      </c>
      <c r="E100" s="28" t="s">
        <v>112</v>
      </c>
      <c r="F100" s="24"/>
      <c r="G100" s="87">
        <f>G101</f>
        <v>80942</v>
      </c>
      <c r="I100" s="14"/>
    </row>
    <row r="101" spans="1:9" ht="51">
      <c r="A101" s="66" t="s">
        <v>140</v>
      </c>
      <c r="B101" s="66"/>
      <c r="C101" s="24" t="s">
        <v>159</v>
      </c>
      <c r="D101" s="24" t="s">
        <v>156</v>
      </c>
      <c r="E101" s="28" t="s">
        <v>113</v>
      </c>
      <c r="F101" s="24"/>
      <c r="G101" s="87">
        <f>G102</f>
        <v>80942</v>
      </c>
      <c r="I101" s="14"/>
    </row>
    <row r="102" spans="1:9" ht="25.5">
      <c r="A102" s="23" t="s">
        <v>946</v>
      </c>
      <c r="B102" s="23"/>
      <c r="C102" s="24" t="s">
        <v>159</v>
      </c>
      <c r="D102" s="24" t="s">
        <v>156</v>
      </c>
      <c r="E102" s="28" t="s">
        <v>114</v>
      </c>
      <c r="F102" s="24"/>
      <c r="G102" s="87">
        <f>G103</f>
        <v>80942</v>
      </c>
      <c r="I102" s="14"/>
    </row>
    <row r="103" spans="1:9" ht="38.25">
      <c r="A103" s="23" t="s">
        <v>472</v>
      </c>
      <c r="B103" s="23"/>
      <c r="C103" s="24" t="s">
        <v>159</v>
      </c>
      <c r="D103" s="24" t="s">
        <v>156</v>
      </c>
      <c r="E103" s="28" t="s">
        <v>114</v>
      </c>
      <c r="F103" s="24">
        <v>600</v>
      </c>
      <c r="G103" s="89">
        <v>80942</v>
      </c>
      <c r="I103" s="14"/>
    </row>
    <row r="104" spans="1:9" ht="12.75">
      <c r="A104" s="22" t="s">
        <v>468</v>
      </c>
      <c r="B104" s="22"/>
      <c r="C104" s="21" t="s">
        <v>159</v>
      </c>
      <c r="D104" s="21" t="s">
        <v>770</v>
      </c>
      <c r="E104" s="45" t="s">
        <v>469</v>
      </c>
      <c r="F104" s="45" t="s">
        <v>469</v>
      </c>
      <c r="G104" s="87">
        <f>G105</f>
        <v>5242330</v>
      </c>
      <c r="I104" s="14"/>
    </row>
    <row r="105" spans="1:9" ht="63.75">
      <c r="A105" s="31" t="s">
        <v>668</v>
      </c>
      <c r="B105" s="31"/>
      <c r="C105" s="24" t="s">
        <v>159</v>
      </c>
      <c r="D105" s="24" t="s">
        <v>770</v>
      </c>
      <c r="E105" s="28" t="s">
        <v>120</v>
      </c>
      <c r="F105" s="35" t="s">
        <v>469</v>
      </c>
      <c r="G105" s="87">
        <f>G106+G118</f>
        <v>5242330</v>
      </c>
      <c r="I105" s="14"/>
    </row>
    <row r="106" spans="1:9" ht="89.25">
      <c r="A106" s="20" t="s">
        <v>139</v>
      </c>
      <c r="B106" s="20"/>
      <c r="C106" s="24" t="s">
        <v>159</v>
      </c>
      <c r="D106" s="24" t="s">
        <v>770</v>
      </c>
      <c r="E106" s="13" t="s">
        <v>408</v>
      </c>
      <c r="F106" s="36" t="s">
        <v>469</v>
      </c>
      <c r="G106" s="87">
        <f>G107+G110+G115</f>
        <v>5242330</v>
      </c>
      <c r="I106" s="14"/>
    </row>
    <row r="107" spans="1:9" ht="25.5">
      <c r="A107" s="66" t="s">
        <v>407</v>
      </c>
      <c r="B107" s="66"/>
      <c r="C107" s="24" t="s">
        <v>159</v>
      </c>
      <c r="D107" s="24" t="s">
        <v>770</v>
      </c>
      <c r="E107" s="28" t="s">
        <v>406</v>
      </c>
      <c r="F107" s="36"/>
      <c r="G107" s="87">
        <f>G108</f>
        <v>2392330</v>
      </c>
      <c r="I107" s="14"/>
    </row>
    <row r="108" spans="1:9" ht="38.25">
      <c r="A108" s="70" t="s">
        <v>122</v>
      </c>
      <c r="B108" s="70"/>
      <c r="C108" s="24" t="s">
        <v>159</v>
      </c>
      <c r="D108" s="24" t="s">
        <v>770</v>
      </c>
      <c r="E108" s="28" t="s">
        <v>405</v>
      </c>
      <c r="F108" s="36"/>
      <c r="G108" s="87">
        <f>G109</f>
        <v>2392330</v>
      </c>
      <c r="I108" s="14"/>
    </row>
    <row r="109" spans="1:9" ht="12.75">
      <c r="A109" s="23" t="s">
        <v>459</v>
      </c>
      <c r="B109" s="23"/>
      <c r="C109" s="24" t="s">
        <v>159</v>
      </c>
      <c r="D109" s="24" t="s">
        <v>770</v>
      </c>
      <c r="E109" s="28" t="s">
        <v>405</v>
      </c>
      <c r="F109" s="25">
        <v>800</v>
      </c>
      <c r="G109" s="89">
        <v>2392330</v>
      </c>
      <c r="I109" s="14"/>
    </row>
    <row r="110" spans="1:9" ht="38.25">
      <c r="A110" s="66" t="s">
        <v>404</v>
      </c>
      <c r="B110" s="66"/>
      <c r="C110" s="24" t="s">
        <v>159</v>
      </c>
      <c r="D110" s="24" t="s">
        <v>770</v>
      </c>
      <c r="E110" s="28" t="s">
        <v>625</v>
      </c>
      <c r="F110" s="36"/>
      <c r="G110" s="87">
        <f>G111+G113</f>
        <v>2400000</v>
      </c>
      <c r="I110" s="14"/>
    </row>
    <row r="111" spans="1:9" ht="38.25" hidden="1">
      <c r="A111" s="317" t="s">
        <v>869</v>
      </c>
      <c r="B111" s="66"/>
      <c r="C111" s="301" t="s">
        <v>159</v>
      </c>
      <c r="D111" s="301" t="s">
        <v>770</v>
      </c>
      <c r="E111" s="276" t="s">
        <v>751</v>
      </c>
      <c r="F111" s="318"/>
      <c r="G111" s="87"/>
      <c r="I111" s="14"/>
    </row>
    <row r="112" spans="1:9" ht="25.5" hidden="1">
      <c r="A112" s="304" t="s">
        <v>403</v>
      </c>
      <c r="B112" s="66"/>
      <c r="C112" s="301" t="s">
        <v>159</v>
      </c>
      <c r="D112" s="301" t="s">
        <v>770</v>
      </c>
      <c r="E112" s="276" t="s">
        <v>751</v>
      </c>
      <c r="F112" s="319">
        <v>200</v>
      </c>
      <c r="G112" s="87"/>
      <c r="I112" s="14"/>
    </row>
    <row r="113" spans="1:9" ht="38.25">
      <c r="A113" s="279" t="s">
        <v>869</v>
      </c>
      <c r="B113" s="279"/>
      <c r="C113" s="24" t="s">
        <v>159</v>
      </c>
      <c r="D113" s="24" t="s">
        <v>770</v>
      </c>
      <c r="E113" s="276" t="s">
        <v>868</v>
      </c>
      <c r="F113" s="24" t="s">
        <v>469</v>
      </c>
      <c r="G113" s="87">
        <f>G114</f>
        <v>2400000</v>
      </c>
      <c r="I113" s="14"/>
    </row>
    <row r="114" spans="1:9" ht="25.5">
      <c r="A114" s="23" t="s">
        <v>403</v>
      </c>
      <c r="B114" s="23"/>
      <c r="C114" s="24" t="s">
        <v>159</v>
      </c>
      <c r="D114" s="24" t="s">
        <v>770</v>
      </c>
      <c r="E114" s="276" t="s">
        <v>868</v>
      </c>
      <c r="F114" s="24">
        <v>200</v>
      </c>
      <c r="G114" s="89">
        <v>2400000</v>
      </c>
      <c r="I114" s="14"/>
    </row>
    <row r="115" spans="1:9" ht="38.25">
      <c r="A115" s="23" t="s">
        <v>953</v>
      </c>
      <c r="B115" s="23"/>
      <c r="C115" s="24" t="s">
        <v>159</v>
      </c>
      <c r="D115" s="24" t="s">
        <v>770</v>
      </c>
      <c r="E115" s="28" t="s">
        <v>954</v>
      </c>
      <c r="F115" s="24"/>
      <c r="G115" s="87">
        <f>G116</f>
        <v>450000</v>
      </c>
      <c r="I115" s="14"/>
    </row>
    <row r="116" spans="1:9" ht="24">
      <c r="A116" s="77" t="s">
        <v>685</v>
      </c>
      <c r="B116" s="77"/>
      <c r="C116" s="24" t="s">
        <v>159</v>
      </c>
      <c r="D116" s="24" t="s">
        <v>770</v>
      </c>
      <c r="E116" s="28" t="s">
        <v>686</v>
      </c>
      <c r="F116" s="24"/>
      <c r="G116" s="87">
        <f>G117</f>
        <v>450000</v>
      </c>
      <c r="I116" s="14"/>
    </row>
    <row r="117" spans="1:9" ht="25.5">
      <c r="A117" s="81" t="s">
        <v>370</v>
      </c>
      <c r="B117" s="81"/>
      <c r="C117" s="24" t="s">
        <v>159</v>
      </c>
      <c r="D117" s="24" t="s">
        <v>770</v>
      </c>
      <c r="E117" s="28" t="s">
        <v>686</v>
      </c>
      <c r="F117" s="24">
        <v>400</v>
      </c>
      <c r="G117" s="89">
        <v>450000</v>
      </c>
      <c r="I117" s="14"/>
    </row>
    <row r="118" spans="1:9" ht="89.25" hidden="1">
      <c r="A118" s="78" t="s">
        <v>635</v>
      </c>
      <c r="B118" s="78"/>
      <c r="C118" s="93" t="s">
        <v>159</v>
      </c>
      <c r="D118" s="93" t="s">
        <v>770</v>
      </c>
      <c r="E118" s="65" t="s">
        <v>121</v>
      </c>
      <c r="F118" s="93"/>
      <c r="G118" s="87">
        <f>G119</f>
        <v>0</v>
      </c>
      <c r="I118" s="14"/>
    </row>
    <row r="119" spans="1:9" ht="63.75" hidden="1">
      <c r="A119" s="66" t="s">
        <v>767</v>
      </c>
      <c r="B119" s="66"/>
      <c r="C119" s="93" t="s">
        <v>159</v>
      </c>
      <c r="D119" s="93" t="s">
        <v>770</v>
      </c>
      <c r="E119" s="74" t="s">
        <v>636</v>
      </c>
      <c r="F119" s="93"/>
      <c r="G119" s="87">
        <f>G120</f>
        <v>0</v>
      </c>
      <c r="I119" s="14"/>
    </row>
    <row r="120" spans="1:9" ht="38.25" hidden="1">
      <c r="A120" s="70" t="s">
        <v>870</v>
      </c>
      <c r="B120" s="70"/>
      <c r="C120" s="93" t="s">
        <v>159</v>
      </c>
      <c r="D120" s="93" t="s">
        <v>770</v>
      </c>
      <c r="E120" s="74" t="s">
        <v>561</v>
      </c>
      <c r="F120" s="93"/>
      <c r="G120" s="87">
        <f>G121</f>
        <v>0</v>
      </c>
      <c r="I120" s="14"/>
    </row>
    <row r="121" spans="1:9" ht="12.75" hidden="1">
      <c r="A121" s="81" t="s">
        <v>459</v>
      </c>
      <c r="B121" s="81"/>
      <c r="C121" s="93" t="s">
        <v>159</v>
      </c>
      <c r="D121" s="93" t="s">
        <v>770</v>
      </c>
      <c r="E121" s="74" t="s">
        <v>561</v>
      </c>
      <c r="F121" s="93">
        <v>800</v>
      </c>
      <c r="G121" s="89"/>
      <c r="I121" s="14"/>
    </row>
    <row r="122" spans="1:9" ht="25.5">
      <c r="A122" s="348" t="s">
        <v>229</v>
      </c>
      <c r="B122" s="349"/>
      <c r="C122" s="350" t="s">
        <v>159</v>
      </c>
      <c r="D122" s="350">
        <v>12</v>
      </c>
      <c r="E122" s="351"/>
      <c r="F122" s="350"/>
      <c r="G122" s="335">
        <f>G123+G127</f>
        <v>170000</v>
      </c>
      <c r="I122" s="14"/>
    </row>
    <row r="123" spans="1:9" ht="38.25">
      <c r="A123" s="31" t="s">
        <v>875</v>
      </c>
      <c r="B123" s="349"/>
      <c r="C123" s="93" t="s">
        <v>159</v>
      </c>
      <c r="D123" s="93">
        <v>12</v>
      </c>
      <c r="E123" s="28" t="s">
        <v>871</v>
      </c>
      <c r="F123" s="93"/>
      <c r="G123" s="335">
        <f>G124</f>
        <v>20000</v>
      </c>
      <c r="I123" s="14"/>
    </row>
    <row r="124" spans="1:9" ht="38.25">
      <c r="A124" s="69" t="s">
        <v>746</v>
      </c>
      <c r="B124" s="349"/>
      <c r="C124" s="93" t="s">
        <v>159</v>
      </c>
      <c r="D124" s="93">
        <v>12</v>
      </c>
      <c r="E124" s="28" t="s">
        <v>873</v>
      </c>
      <c r="F124" s="93"/>
      <c r="G124" s="335">
        <f>G125</f>
        <v>20000</v>
      </c>
      <c r="I124" s="14"/>
    </row>
    <row r="125" spans="1:9" ht="38.25">
      <c r="A125" s="69" t="s">
        <v>872</v>
      </c>
      <c r="B125" s="349"/>
      <c r="C125" s="93" t="s">
        <v>159</v>
      </c>
      <c r="D125" s="93">
        <v>12</v>
      </c>
      <c r="E125" s="28" t="s">
        <v>764</v>
      </c>
      <c r="F125" s="93"/>
      <c r="G125" s="335">
        <f>G126</f>
        <v>20000</v>
      </c>
      <c r="I125" s="14"/>
    </row>
    <row r="126" spans="1:9" ht="12.75">
      <c r="A126" s="277" t="s">
        <v>459</v>
      </c>
      <c r="B126" s="349"/>
      <c r="C126" s="96" t="s">
        <v>159</v>
      </c>
      <c r="D126" s="96">
        <v>12</v>
      </c>
      <c r="E126" s="28" t="s">
        <v>764</v>
      </c>
      <c r="F126" s="96">
        <v>800</v>
      </c>
      <c r="G126" s="335">
        <v>20000</v>
      </c>
      <c r="I126" s="14"/>
    </row>
    <row r="127" spans="1:9" ht="25.5">
      <c r="A127" s="305" t="s">
        <v>867</v>
      </c>
      <c r="B127" s="349"/>
      <c r="C127" s="330" t="s">
        <v>159</v>
      </c>
      <c r="D127" s="330">
        <v>12</v>
      </c>
      <c r="E127" s="276" t="s">
        <v>103</v>
      </c>
      <c r="F127" s="330"/>
      <c r="G127" s="335">
        <f>G128</f>
        <v>150000</v>
      </c>
      <c r="I127" s="14"/>
    </row>
    <row r="128" spans="1:9" ht="25.5">
      <c r="A128" s="300" t="s">
        <v>879</v>
      </c>
      <c r="B128" s="349"/>
      <c r="C128" s="330" t="s">
        <v>159</v>
      </c>
      <c r="D128" s="330">
        <v>12</v>
      </c>
      <c r="E128" s="332" t="s">
        <v>105</v>
      </c>
      <c r="F128" s="330"/>
      <c r="G128" s="335">
        <f>G129</f>
        <v>150000</v>
      </c>
      <c r="I128" s="14"/>
    </row>
    <row r="129" spans="1:9" ht="38.25">
      <c r="A129" s="304" t="s">
        <v>762</v>
      </c>
      <c r="B129" s="349"/>
      <c r="C129" s="330" t="s">
        <v>159</v>
      </c>
      <c r="D129" s="330">
        <v>12</v>
      </c>
      <c r="E129" s="276" t="s">
        <v>763</v>
      </c>
      <c r="F129" s="330"/>
      <c r="G129" s="335">
        <f>G130</f>
        <v>150000</v>
      </c>
      <c r="I129" s="14"/>
    </row>
    <row r="130" spans="1:9" ht="25.5">
      <c r="A130" s="324" t="s">
        <v>403</v>
      </c>
      <c r="B130" s="349"/>
      <c r="C130" s="333" t="s">
        <v>159</v>
      </c>
      <c r="D130" s="333">
        <v>12</v>
      </c>
      <c r="E130" s="334" t="s">
        <v>763</v>
      </c>
      <c r="F130" s="333">
        <v>200</v>
      </c>
      <c r="G130" s="335">
        <v>150000</v>
      </c>
      <c r="I130" s="14"/>
    </row>
    <row r="131" spans="1:9" ht="12.75">
      <c r="A131" s="33" t="s">
        <v>216</v>
      </c>
      <c r="B131" s="33"/>
      <c r="C131" s="34" t="s">
        <v>896</v>
      </c>
      <c r="D131" s="60" t="s">
        <v>649</v>
      </c>
      <c r="E131" s="34" t="s">
        <v>469</v>
      </c>
      <c r="F131" s="34" t="s">
        <v>469</v>
      </c>
      <c r="G131" s="128">
        <f>G132+G146+G152</f>
        <v>17287987</v>
      </c>
      <c r="I131" s="14"/>
    </row>
    <row r="132" spans="1:9" ht="12.75">
      <c r="A132" s="22" t="s">
        <v>410</v>
      </c>
      <c r="B132" s="22"/>
      <c r="C132" s="21" t="s">
        <v>896</v>
      </c>
      <c r="D132" s="58" t="s">
        <v>156</v>
      </c>
      <c r="E132" s="64"/>
      <c r="F132" s="64"/>
      <c r="G132" s="87">
        <f>G133</f>
        <v>3382723</v>
      </c>
      <c r="I132" s="14"/>
    </row>
    <row r="133" spans="1:9" ht="63.75">
      <c r="A133" s="31" t="s">
        <v>669</v>
      </c>
      <c r="B133" s="31"/>
      <c r="C133" s="24" t="s">
        <v>896</v>
      </c>
      <c r="D133" s="59" t="s">
        <v>156</v>
      </c>
      <c r="E133" s="28" t="s">
        <v>123</v>
      </c>
      <c r="F133" s="64"/>
      <c r="G133" s="87">
        <f>G134+G142</f>
        <v>3382723</v>
      </c>
      <c r="I133" s="14"/>
    </row>
    <row r="134" spans="1:9" ht="89.25">
      <c r="A134" s="20" t="s">
        <v>364</v>
      </c>
      <c r="B134" s="20"/>
      <c r="C134" s="24" t="s">
        <v>896</v>
      </c>
      <c r="D134" s="59" t="s">
        <v>156</v>
      </c>
      <c r="E134" s="28" t="s">
        <v>365</v>
      </c>
      <c r="F134" s="64"/>
      <c r="G134" s="87">
        <f>G135</f>
        <v>2520707</v>
      </c>
      <c r="I134" s="14"/>
    </row>
    <row r="135" spans="1:9" ht="38.25">
      <c r="A135" s="280" t="s">
        <v>690</v>
      </c>
      <c r="B135" s="280"/>
      <c r="C135" s="24" t="s">
        <v>896</v>
      </c>
      <c r="D135" s="59" t="s">
        <v>156</v>
      </c>
      <c r="E135" s="28" t="s">
        <v>952</v>
      </c>
      <c r="F135" s="64"/>
      <c r="G135" s="87">
        <f>G136+G138+G140</f>
        <v>2520707</v>
      </c>
      <c r="I135" s="14"/>
    </row>
    <row r="136" spans="1:9" ht="38.25" hidden="1">
      <c r="A136" s="336" t="s">
        <v>747</v>
      </c>
      <c r="B136" s="280"/>
      <c r="C136" s="24" t="s">
        <v>896</v>
      </c>
      <c r="D136" s="59" t="s">
        <v>156</v>
      </c>
      <c r="E136" s="28" t="s">
        <v>765</v>
      </c>
      <c r="F136" s="64"/>
      <c r="G136" s="87">
        <f>G137</f>
        <v>0</v>
      </c>
      <c r="I136" s="14"/>
    </row>
    <row r="137" spans="1:9" ht="25.5" hidden="1">
      <c r="A137" s="81" t="s">
        <v>370</v>
      </c>
      <c r="B137" s="280"/>
      <c r="C137" s="24" t="s">
        <v>896</v>
      </c>
      <c r="D137" s="59" t="s">
        <v>156</v>
      </c>
      <c r="E137" s="28" t="s">
        <v>765</v>
      </c>
      <c r="F137" s="24">
        <v>400</v>
      </c>
      <c r="G137" s="87"/>
      <c r="I137" s="14"/>
    </row>
    <row r="138" spans="1:9" ht="38.25" hidden="1">
      <c r="A138" s="336" t="s">
        <v>748</v>
      </c>
      <c r="B138" s="280"/>
      <c r="C138" s="24" t="s">
        <v>896</v>
      </c>
      <c r="D138" s="59" t="s">
        <v>156</v>
      </c>
      <c r="E138" s="28" t="s">
        <v>766</v>
      </c>
      <c r="F138" s="64"/>
      <c r="G138" s="87">
        <f>G139</f>
        <v>0</v>
      </c>
      <c r="I138" s="14"/>
    </row>
    <row r="139" spans="1:9" ht="25.5" hidden="1">
      <c r="A139" s="81" t="s">
        <v>370</v>
      </c>
      <c r="B139" s="280"/>
      <c r="C139" s="24" t="s">
        <v>896</v>
      </c>
      <c r="D139" s="59" t="s">
        <v>156</v>
      </c>
      <c r="E139" s="28" t="s">
        <v>766</v>
      </c>
      <c r="F139" s="24">
        <v>400</v>
      </c>
      <c r="G139" s="87"/>
      <c r="I139" s="14"/>
    </row>
    <row r="140" spans="1:9" ht="76.5">
      <c r="A140" s="272" t="s">
        <v>955</v>
      </c>
      <c r="B140" s="280"/>
      <c r="C140" s="24" t="s">
        <v>896</v>
      </c>
      <c r="D140" s="59" t="s">
        <v>156</v>
      </c>
      <c r="E140" s="28" t="s">
        <v>435</v>
      </c>
      <c r="F140" s="64"/>
      <c r="G140" s="87">
        <f>G141</f>
        <v>2520707</v>
      </c>
      <c r="I140" s="14"/>
    </row>
    <row r="141" spans="1:9" ht="25.5">
      <c r="A141" s="81" t="s">
        <v>370</v>
      </c>
      <c r="B141" s="81"/>
      <c r="C141" s="24" t="s">
        <v>896</v>
      </c>
      <c r="D141" s="59" t="s">
        <v>156</v>
      </c>
      <c r="E141" s="28" t="s">
        <v>435</v>
      </c>
      <c r="F141" s="24">
        <v>400</v>
      </c>
      <c r="G141" s="89">
        <v>2520707</v>
      </c>
      <c r="I141" s="14"/>
    </row>
    <row r="142" spans="1:9" ht="76.5">
      <c r="A142" s="20" t="s">
        <v>670</v>
      </c>
      <c r="B142" s="20"/>
      <c r="C142" s="24" t="s">
        <v>896</v>
      </c>
      <c r="D142" s="59" t="s">
        <v>156</v>
      </c>
      <c r="E142" s="13" t="s">
        <v>238</v>
      </c>
      <c r="F142" s="64"/>
      <c r="G142" s="87">
        <f>G143</f>
        <v>862016</v>
      </c>
      <c r="I142" s="14"/>
    </row>
    <row r="143" spans="1:9" ht="38.25">
      <c r="A143" s="80" t="s">
        <v>409</v>
      </c>
      <c r="B143" s="80"/>
      <c r="C143" s="24" t="s">
        <v>896</v>
      </c>
      <c r="D143" s="59" t="s">
        <v>156</v>
      </c>
      <c r="E143" s="28" t="s">
        <v>439</v>
      </c>
      <c r="F143" s="64"/>
      <c r="G143" s="87">
        <f>G144</f>
        <v>862016</v>
      </c>
      <c r="I143" s="14"/>
    </row>
    <row r="144" spans="1:9" ht="24">
      <c r="A144" s="77" t="s">
        <v>438</v>
      </c>
      <c r="B144" s="77"/>
      <c r="C144" s="24" t="s">
        <v>896</v>
      </c>
      <c r="D144" s="59" t="s">
        <v>156</v>
      </c>
      <c r="E144" s="28" t="s">
        <v>437</v>
      </c>
      <c r="F144" s="64"/>
      <c r="G144" s="87">
        <f>SUM(G145:G145)</f>
        <v>862016</v>
      </c>
      <c r="I144" s="14"/>
    </row>
    <row r="145" spans="1:9" ht="25.5">
      <c r="A145" s="23" t="s">
        <v>403</v>
      </c>
      <c r="B145" s="23"/>
      <c r="C145" s="24" t="s">
        <v>896</v>
      </c>
      <c r="D145" s="59" t="s">
        <v>156</v>
      </c>
      <c r="E145" s="28" t="s">
        <v>437</v>
      </c>
      <c r="F145" s="24">
        <v>200</v>
      </c>
      <c r="G145" s="89">
        <v>862016</v>
      </c>
      <c r="I145" s="14"/>
    </row>
    <row r="146" spans="1:9" ht="12.75" hidden="1">
      <c r="A146" s="20" t="s">
        <v>138</v>
      </c>
      <c r="B146" s="20"/>
      <c r="C146" s="21" t="s">
        <v>896</v>
      </c>
      <c r="D146" s="58" t="s">
        <v>158</v>
      </c>
      <c r="E146" s="64"/>
      <c r="F146" s="64"/>
      <c r="G146" s="87">
        <f>G147</f>
        <v>0</v>
      </c>
      <c r="I146" s="14"/>
    </row>
    <row r="147" spans="1:9" ht="63.75" hidden="1">
      <c r="A147" s="31" t="s">
        <v>669</v>
      </c>
      <c r="B147" s="31"/>
      <c r="C147" s="24" t="s">
        <v>896</v>
      </c>
      <c r="D147" s="59" t="s">
        <v>158</v>
      </c>
      <c r="E147" s="28" t="s">
        <v>123</v>
      </c>
      <c r="F147" s="64"/>
      <c r="G147" s="87">
        <f>G148</f>
        <v>0</v>
      </c>
      <c r="I147" s="14"/>
    </row>
    <row r="148" spans="1:9" ht="76.5" hidden="1">
      <c r="A148" s="20" t="s">
        <v>670</v>
      </c>
      <c r="B148" s="20"/>
      <c r="C148" s="24" t="s">
        <v>896</v>
      </c>
      <c r="D148" s="59" t="s">
        <v>158</v>
      </c>
      <c r="E148" s="13" t="s">
        <v>238</v>
      </c>
      <c r="F148" s="64"/>
      <c r="G148" s="87">
        <f>G149</f>
        <v>0</v>
      </c>
      <c r="I148" s="14"/>
    </row>
    <row r="149" spans="1:9" ht="25.5" hidden="1">
      <c r="A149" s="63" t="s">
        <v>434</v>
      </c>
      <c r="B149" s="63"/>
      <c r="C149" s="24" t="s">
        <v>896</v>
      </c>
      <c r="D149" s="59" t="s">
        <v>158</v>
      </c>
      <c r="E149" s="28" t="s">
        <v>959</v>
      </c>
      <c r="F149" s="64"/>
      <c r="G149" s="87">
        <f>G150</f>
        <v>0</v>
      </c>
      <c r="I149" s="14"/>
    </row>
    <row r="150" spans="1:9" ht="12.75" hidden="1">
      <c r="A150" s="23" t="s">
        <v>657</v>
      </c>
      <c r="B150" s="23"/>
      <c r="C150" s="24" t="s">
        <v>896</v>
      </c>
      <c r="D150" s="59" t="s">
        <v>158</v>
      </c>
      <c r="E150" s="28" t="s">
        <v>958</v>
      </c>
      <c r="F150" s="64"/>
      <c r="G150" s="87">
        <f>G151</f>
        <v>0</v>
      </c>
      <c r="I150" s="14"/>
    </row>
    <row r="151" spans="1:9" ht="25.5" hidden="1">
      <c r="A151" s="23" t="s">
        <v>403</v>
      </c>
      <c r="B151" s="23"/>
      <c r="C151" s="24" t="s">
        <v>896</v>
      </c>
      <c r="D151" s="59" t="s">
        <v>158</v>
      </c>
      <c r="E151" s="28" t="s">
        <v>958</v>
      </c>
      <c r="F151" s="24">
        <v>200</v>
      </c>
      <c r="G151" s="89"/>
      <c r="I151" s="14"/>
    </row>
    <row r="152" spans="1:9" ht="12.75">
      <c r="A152" s="22" t="s">
        <v>242</v>
      </c>
      <c r="B152" s="22"/>
      <c r="C152" s="21" t="s">
        <v>896</v>
      </c>
      <c r="D152" s="21" t="s">
        <v>769</v>
      </c>
      <c r="E152" s="21" t="s">
        <v>469</v>
      </c>
      <c r="F152" s="21" t="s">
        <v>469</v>
      </c>
      <c r="G152" s="87">
        <f>G153+G159+G168</f>
        <v>13905264</v>
      </c>
      <c r="I152" s="14"/>
    </row>
    <row r="153" spans="1:9" ht="63.75">
      <c r="A153" s="31" t="s">
        <v>669</v>
      </c>
      <c r="B153" s="31"/>
      <c r="C153" s="24" t="s">
        <v>896</v>
      </c>
      <c r="D153" s="24" t="s">
        <v>769</v>
      </c>
      <c r="E153" s="28" t="s">
        <v>123</v>
      </c>
      <c r="F153" s="24" t="s">
        <v>469</v>
      </c>
      <c r="G153" s="87">
        <f>G154</f>
        <v>8251000</v>
      </c>
      <c r="I153" s="14"/>
    </row>
    <row r="154" spans="1:9" ht="76.5">
      <c r="A154" s="20" t="s">
        <v>670</v>
      </c>
      <c r="B154" s="20"/>
      <c r="C154" s="24" t="s">
        <v>896</v>
      </c>
      <c r="D154" s="24" t="s">
        <v>769</v>
      </c>
      <c r="E154" s="13" t="s">
        <v>238</v>
      </c>
      <c r="F154" s="25" t="s">
        <v>469</v>
      </c>
      <c r="G154" s="87">
        <f>G155</f>
        <v>8251000</v>
      </c>
      <c r="I154" s="14"/>
    </row>
    <row r="155" spans="1:9" ht="25.5">
      <c r="A155" s="80" t="s">
        <v>957</v>
      </c>
      <c r="B155" s="80"/>
      <c r="C155" s="24" t="s">
        <v>896</v>
      </c>
      <c r="D155" s="24" t="s">
        <v>769</v>
      </c>
      <c r="E155" s="28" t="s">
        <v>641</v>
      </c>
      <c r="F155" s="25"/>
      <c r="G155" s="87">
        <f>G156</f>
        <v>8251000</v>
      </c>
      <c r="I155" s="14"/>
    </row>
    <row r="156" spans="1:9" ht="12.75">
      <c r="A156" s="70" t="s">
        <v>429</v>
      </c>
      <c r="B156" s="70"/>
      <c r="C156" s="24" t="s">
        <v>896</v>
      </c>
      <c r="D156" s="24" t="s">
        <v>769</v>
      </c>
      <c r="E156" s="28" t="s">
        <v>642</v>
      </c>
      <c r="F156" s="24" t="s">
        <v>469</v>
      </c>
      <c r="G156" s="87">
        <f>SUM(G157:G158)</f>
        <v>8251000</v>
      </c>
      <c r="I156" s="14"/>
    </row>
    <row r="157" spans="1:9" ht="25.5">
      <c r="A157" s="23" t="s">
        <v>403</v>
      </c>
      <c r="B157" s="23"/>
      <c r="C157" s="24" t="s">
        <v>896</v>
      </c>
      <c r="D157" s="24" t="s">
        <v>769</v>
      </c>
      <c r="E157" s="28" t="s">
        <v>642</v>
      </c>
      <c r="F157" s="24">
        <v>200</v>
      </c>
      <c r="G157" s="89">
        <v>2774000</v>
      </c>
      <c r="I157" s="14"/>
    </row>
    <row r="158" spans="1:9" ht="12.75">
      <c r="A158" s="23" t="s">
        <v>459</v>
      </c>
      <c r="B158" s="23"/>
      <c r="C158" s="24" t="s">
        <v>896</v>
      </c>
      <c r="D158" s="24" t="s">
        <v>769</v>
      </c>
      <c r="E158" s="28" t="s">
        <v>642</v>
      </c>
      <c r="F158" s="24">
        <v>800</v>
      </c>
      <c r="G158" s="89">
        <v>5477000</v>
      </c>
      <c r="I158" s="14"/>
    </row>
    <row r="159" spans="1:9" ht="51">
      <c r="A159" s="31" t="s">
        <v>664</v>
      </c>
      <c r="B159" s="31"/>
      <c r="C159" s="24" t="s">
        <v>896</v>
      </c>
      <c r="D159" s="24" t="s">
        <v>769</v>
      </c>
      <c r="E159" s="28" t="s">
        <v>881</v>
      </c>
      <c r="F159" s="24"/>
      <c r="G159" s="87">
        <f>G160+G162+G165</f>
        <v>3353000</v>
      </c>
      <c r="I159" s="14"/>
    </row>
    <row r="160" spans="1:9" ht="51">
      <c r="A160" s="449" t="s">
        <v>6</v>
      </c>
      <c r="B160" s="31"/>
      <c r="C160" s="24" t="s">
        <v>896</v>
      </c>
      <c r="D160" s="24" t="s">
        <v>769</v>
      </c>
      <c r="E160" s="28" t="s">
        <v>7</v>
      </c>
      <c r="F160" s="24"/>
      <c r="G160" s="87">
        <v>3000000</v>
      </c>
      <c r="I160" s="14"/>
    </row>
    <row r="161" spans="1:9" ht="25.5">
      <c r="A161" s="23" t="s">
        <v>403</v>
      </c>
      <c r="B161" s="31"/>
      <c r="C161" s="24" t="s">
        <v>896</v>
      </c>
      <c r="D161" s="24" t="s">
        <v>769</v>
      </c>
      <c r="E161" s="28" t="s">
        <v>7</v>
      </c>
      <c r="F161" s="24">
        <v>200</v>
      </c>
      <c r="G161" s="87">
        <v>3000000</v>
      </c>
      <c r="I161" s="14"/>
    </row>
    <row r="162" spans="1:9" ht="42.75" customHeight="1">
      <c r="A162" s="80" t="s">
        <v>255</v>
      </c>
      <c r="B162" s="80"/>
      <c r="C162" s="24" t="s">
        <v>896</v>
      </c>
      <c r="D162" s="24" t="s">
        <v>769</v>
      </c>
      <c r="E162" s="28" t="s">
        <v>545</v>
      </c>
      <c r="F162" s="24"/>
      <c r="G162" s="87">
        <f>G163</f>
        <v>353000</v>
      </c>
      <c r="I162" s="14"/>
    </row>
    <row r="163" spans="1:9" ht="25.5">
      <c r="A163" s="270" t="s">
        <v>547</v>
      </c>
      <c r="B163" s="270"/>
      <c r="C163" s="24" t="s">
        <v>896</v>
      </c>
      <c r="D163" s="24" t="s">
        <v>769</v>
      </c>
      <c r="E163" s="28" t="s">
        <v>546</v>
      </c>
      <c r="F163" s="24"/>
      <c r="G163" s="87">
        <f>G164</f>
        <v>353000</v>
      </c>
      <c r="I163" s="14"/>
    </row>
    <row r="164" spans="1:9" ht="25.5">
      <c r="A164" s="23" t="s">
        <v>403</v>
      </c>
      <c r="B164" s="23"/>
      <c r="C164" s="24" t="s">
        <v>896</v>
      </c>
      <c r="D164" s="24" t="s">
        <v>769</v>
      </c>
      <c r="E164" s="28" t="s">
        <v>546</v>
      </c>
      <c r="F164" s="24">
        <v>200</v>
      </c>
      <c r="G164" s="89">
        <v>353000</v>
      </c>
      <c r="I164" s="14"/>
    </row>
    <row r="165" spans="1:9" ht="38.25" hidden="1">
      <c r="A165" s="337" t="s">
        <v>855</v>
      </c>
      <c r="B165" s="23"/>
      <c r="C165" s="24" t="s">
        <v>896</v>
      </c>
      <c r="D165" s="24" t="s">
        <v>769</v>
      </c>
      <c r="E165" s="28" t="s">
        <v>857</v>
      </c>
      <c r="F165" s="24"/>
      <c r="G165" s="89"/>
      <c r="I165" s="14"/>
    </row>
    <row r="166" spans="1:9" ht="38.25" hidden="1">
      <c r="A166" s="356" t="s">
        <v>856</v>
      </c>
      <c r="B166" s="23"/>
      <c r="C166" s="24" t="s">
        <v>896</v>
      </c>
      <c r="D166" s="24" t="s">
        <v>769</v>
      </c>
      <c r="E166" s="28" t="s">
        <v>731</v>
      </c>
      <c r="F166" s="24"/>
      <c r="G166" s="89"/>
      <c r="I166" s="14"/>
    </row>
    <row r="167" spans="1:9" ht="25.5" hidden="1">
      <c r="A167" s="23" t="s">
        <v>403</v>
      </c>
      <c r="B167" s="23"/>
      <c r="C167" s="24" t="s">
        <v>896</v>
      </c>
      <c r="D167" s="24" t="s">
        <v>769</v>
      </c>
      <c r="E167" s="28" t="s">
        <v>731</v>
      </c>
      <c r="F167" s="24">
        <v>200</v>
      </c>
      <c r="G167" s="89"/>
      <c r="I167" s="14"/>
    </row>
    <row r="168" spans="1:9" ht="25.5">
      <c r="A168" s="31" t="s">
        <v>867</v>
      </c>
      <c r="B168" s="31"/>
      <c r="C168" s="24" t="s">
        <v>896</v>
      </c>
      <c r="D168" s="24" t="s">
        <v>769</v>
      </c>
      <c r="E168" s="28" t="s">
        <v>103</v>
      </c>
      <c r="F168" s="24"/>
      <c r="G168" s="87">
        <f>G169</f>
        <v>2301264</v>
      </c>
      <c r="I168" s="14"/>
    </row>
    <row r="169" spans="1:9" ht="25.5">
      <c r="A169" s="20" t="s">
        <v>879</v>
      </c>
      <c r="B169" s="20"/>
      <c r="C169" s="24" t="s">
        <v>896</v>
      </c>
      <c r="D169" s="24" t="s">
        <v>769</v>
      </c>
      <c r="E169" s="28" t="s">
        <v>413</v>
      </c>
      <c r="F169" s="24"/>
      <c r="G169" s="87">
        <f>G172+G170</f>
        <v>2301264</v>
      </c>
      <c r="I169" s="14"/>
    </row>
    <row r="170" spans="1:9" ht="25.5">
      <c r="A170" s="23" t="s">
        <v>414</v>
      </c>
      <c r="B170" s="23"/>
      <c r="C170" s="24" t="s">
        <v>896</v>
      </c>
      <c r="D170" s="24" t="s">
        <v>769</v>
      </c>
      <c r="E170" s="28" t="s">
        <v>5</v>
      </c>
      <c r="F170" s="24"/>
      <c r="G170" s="87">
        <f>G171</f>
        <v>920505</v>
      </c>
      <c r="I170" s="14"/>
    </row>
    <row r="171" spans="1:9" ht="25.5">
      <c r="A171" s="23" t="s">
        <v>403</v>
      </c>
      <c r="B171" s="23"/>
      <c r="C171" s="24" t="s">
        <v>896</v>
      </c>
      <c r="D171" s="24" t="s">
        <v>769</v>
      </c>
      <c r="E171" s="28" t="s">
        <v>5</v>
      </c>
      <c r="F171" s="24">
        <v>200</v>
      </c>
      <c r="G171" s="87">
        <v>920505</v>
      </c>
      <c r="I171" s="14"/>
    </row>
    <row r="172" spans="1:9" ht="25.5">
      <c r="A172" s="117" t="s">
        <v>689</v>
      </c>
      <c r="B172" s="117"/>
      <c r="C172" s="24" t="s">
        <v>896</v>
      </c>
      <c r="D172" s="24" t="s">
        <v>769</v>
      </c>
      <c r="E172" s="28" t="s">
        <v>4</v>
      </c>
      <c r="F172" s="24"/>
      <c r="G172" s="87">
        <f>G173</f>
        <v>1380759</v>
      </c>
      <c r="I172" s="14"/>
    </row>
    <row r="173" spans="1:9" ht="25.5">
      <c r="A173" s="26" t="s">
        <v>403</v>
      </c>
      <c r="B173" s="26"/>
      <c r="C173" s="27" t="s">
        <v>896</v>
      </c>
      <c r="D173" s="27" t="s">
        <v>769</v>
      </c>
      <c r="E173" s="28" t="s">
        <v>4</v>
      </c>
      <c r="F173" s="27">
        <v>200</v>
      </c>
      <c r="G173" s="86">
        <v>1380759</v>
      </c>
      <c r="I173" s="14"/>
    </row>
    <row r="174" spans="1:9" ht="12.75">
      <c r="A174" s="33" t="s">
        <v>732</v>
      </c>
      <c r="B174" s="320"/>
      <c r="C174" s="338" t="s">
        <v>160</v>
      </c>
      <c r="D174" s="339"/>
      <c r="E174" s="340"/>
      <c r="F174" s="339"/>
      <c r="G174" s="335">
        <f>G175</f>
        <v>200000</v>
      </c>
      <c r="I174" s="14"/>
    </row>
    <row r="175" spans="1:9" ht="25.5">
      <c r="A175" s="341" t="s">
        <v>750</v>
      </c>
      <c r="B175" s="320"/>
      <c r="C175" s="342" t="s">
        <v>160</v>
      </c>
      <c r="D175" s="342" t="s">
        <v>896</v>
      </c>
      <c r="E175" s="340"/>
      <c r="F175" s="339"/>
      <c r="G175" s="335">
        <f>G176</f>
        <v>200000</v>
      </c>
      <c r="I175" s="14"/>
    </row>
    <row r="176" spans="1:9" ht="63.75">
      <c r="A176" s="305" t="s">
        <v>669</v>
      </c>
      <c r="B176" s="320"/>
      <c r="C176" s="342" t="s">
        <v>160</v>
      </c>
      <c r="D176" s="342" t="s">
        <v>896</v>
      </c>
      <c r="E176" s="276" t="s">
        <v>123</v>
      </c>
      <c r="F176" s="339"/>
      <c r="G176" s="335">
        <f>G177</f>
        <v>200000</v>
      </c>
      <c r="I176" s="14"/>
    </row>
    <row r="177" spans="1:9" ht="38.25">
      <c r="A177" s="300" t="s">
        <v>749</v>
      </c>
      <c r="B177" s="320"/>
      <c r="C177" s="342" t="s">
        <v>160</v>
      </c>
      <c r="D177" s="342" t="s">
        <v>896</v>
      </c>
      <c r="E177" s="332" t="s">
        <v>733</v>
      </c>
      <c r="F177" s="339"/>
      <c r="G177" s="335">
        <f>G178+G180</f>
        <v>200000</v>
      </c>
      <c r="I177" s="14"/>
    </row>
    <row r="178" spans="1:9" ht="25.5">
      <c r="A178" s="80" t="s">
        <v>734</v>
      </c>
      <c r="B178" s="320"/>
      <c r="C178" s="342" t="s">
        <v>160</v>
      </c>
      <c r="D178" s="342" t="s">
        <v>896</v>
      </c>
      <c r="E178" s="276" t="s">
        <v>735</v>
      </c>
      <c r="F178" s="339"/>
      <c r="G178" s="335">
        <f>G179</f>
        <v>200000</v>
      </c>
      <c r="I178" s="14"/>
    </row>
    <row r="179" spans="1:9" ht="25.5">
      <c r="A179" s="304" t="s">
        <v>403</v>
      </c>
      <c r="B179" s="320"/>
      <c r="C179" s="342" t="s">
        <v>160</v>
      </c>
      <c r="D179" s="342" t="s">
        <v>896</v>
      </c>
      <c r="E179" s="276" t="s">
        <v>735</v>
      </c>
      <c r="F179" s="339">
        <v>200</v>
      </c>
      <c r="G179" s="335">
        <v>200000</v>
      </c>
      <c r="I179" s="14"/>
    </row>
    <row r="180" spans="1:9" ht="38.25" hidden="1">
      <c r="A180" s="337" t="s">
        <v>736</v>
      </c>
      <c r="B180" s="320"/>
      <c r="C180" s="342" t="s">
        <v>160</v>
      </c>
      <c r="D180" s="342" t="s">
        <v>896</v>
      </c>
      <c r="E180" s="276" t="s">
        <v>737</v>
      </c>
      <c r="F180" s="339"/>
      <c r="G180" s="335"/>
      <c r="I180" s="14"/>
    </row>
    <row r="181" spans="1:9" ht="25.5" hidden="1">
      <c r="A181" s="304" t="s">
        <v>403</v>
      </c>
      <c r="B181" s="320"/>
      <c r="C181" s="342" t="s">
        <v>160</v>
      </c>
      <c r="D181" s="342" t="s">
        <v>896</v>
      </c>
      <c r="E181" s="276" t="s">
        <v>737</v>
      </c>
      <c r="F181" s="339">
        <v>200</v>
      </c>
      <c r="G181" s="335"/>
      <c r="I181" s="14"/>
    </row>
    <row r="182" spans="1:9" ht="12.75">
      <c r="A182" s="33" t="s">
        <v>243</v>
      </c>
      <c r="B182" s="33"/>
      <c r="C182" s="34" t="s">
        <v>897</v>
      </c>
      <c r="D182" s="60" t="s">
        <v>649</v>
      </c>
      <c r="E182" s="34" t="s">
        <v>469</v>
      </c>
      <c r="F182" s="34" t="s">
        <v>469</v>
      </c>
      <c r="G182" s="90">
        <f>G183+G199+G228+G237+G253</f>
        <v>199855944</v>
      </c>
      <c r="I182" s="14"/>
    </row>
    <row r="183" spans="1:9" ht="12.75">
      <c r="A183" s="22" t="s">
        <v>244</v>
      </c>
      <c r="B183" s="22"/>
      <c r="C183" s="21" t="s">
        <v>897</v>
      </c>
      <c r="D183" s="21" t="s">
        <v>156</v>
      </c>
      <c r="E183" s="21" t="s">
        <v>469</v>
      </c>
      <c r="F183" s="21" t="s">
        <v>469</v>
      </c>
      <c r="G183" s="129">
        <f>G184</f>
        <v>77249080</v>
      </c>
      <c r="I183" s="14"/>
    </row>
    <row r="184" spans="1:9" ht="38.25">
      <c r="A184" s="31" t="s">
        <v>673</v>
      </c>
      <c r="B184" s="31"/>
      <c r="C184" s="24" t="s">
        <v>897</v>
      </c>
      <c r="D184" s="24" t="s">
        <v>156</v>
      </c>
      <c r="E184" s="28" t="s">
        <v>239</v>
      </c>
      <c r="F184" s="24" t="s">
        <v>469</v>
      </c>
      <c r="G184" s="87">
        <f>G185</f>
        <v>77249080</v>
      </c>
      <c r="I184" s="14"/>
    </row>
    <row r="185" spans="1:9" ht="51">
      <c r="A185" s="20" t="s">
        <v>674</v>
      </c>
      <c r="B185" s="20"/>
      <c r="C185" s="24" t="s">
        <v>897</v>
      </c>
      <c r="D185" s="24" t="s">
        <v>156</v>
      </c>
      <c r="E185" s="13" t="s">
        <v>240</v>
      </c>
      <c r="F185" s="25" t="s">
        <v>469</v>
      </c>
      <c r="G185" s="87">
        <f>G186+G194</f>
        <v>77249080</v>
      </c>
      <c r="I185" s="14"/>
    </row>
    <row r="186" spans="1:9" ht="25.5">
      <c r="A186" s="63" t="s">
        <v>643</v>
      </c>
      <c r="B186" s="63"/>
      <c r="C186" s="24" t="s">
        <v>897</v>
      </c>
      <c r="D186" s="24" t="s">
        <v>156</v>
      </c>
      <c r="E186" s="28" t="s">
        <v>241</v>
      </c>
      <c r="F186" s="25"/>
      <c r="G186" s="87">
        <f>G187+G190</f>
        <v>77249080</v>
      </c>
      <c r="I186" s="14"/>
    </row>
    <row r="187" spans="1:9" ht="102">
      <c r="A187" s="23" t="s">
        <v>701</v>
      </c>
      <c r="B187" s="23"/>
      <c r="C187" s="24" t="s">
        <v>897</v>
      </c>
      <c r="D187" s="24" t="s">
        <v>156</v>
      </c>
      <c r="E187" s="28" t="s">
        <v>702</v>
      </c>
      <c r="F187" s="24" t="s">
        <v>469</v>
      </c>
      <c r="G187" s="87">
        <f>SUM(G188:G189)</f>
        <v>39132121</v>
      </c>
      <c r="I187" s="14"/>
    </row>
    <row r="188" spans="1:9" ht="63.75">
      <c r="A188" s="23" t="s">
        <v>474</v>
      </c>
      <c r="B188" s="23"/>
      <c r="C188" s="24" t="s">
        <v>897</v>
      </c>
      <c r="D188" s="24" t="s">
        <v>156</v>
      </c>
      <c r="E188" s="28" t="s">
        <v>702</v>
      </c>
      <c r="F188" s="24" t="s">
        <v>292</v>
      </c>
      <c r="G188" s="89">
        <v>38691261</v>
      </c>
      <c r="I188" s="14"/>
    </row>
    <row r="189" spans="1:9" ht="25.5">
      <c r="A189" s="23" t="s">
        <v>403</v>
      </c>
      <c r="B189" s="23"/>
      <c r="C189" s="24" t="s">
        <v>897</v>
      </c>
      <c r="D189" s="24" t="s">
        <v>156</v>
      </c>
      <c r="E189" s="28" t="s">
        <v>702</v>
      </c>
      <c r="F189" s="24" t="s">
        <v>456</v>
      </c>
      <c r="G189" s="89">
        <v>440860</v>
      </c>
      <c r="I189" s="14"/>
    </row>
    <row r="190" spans="1:9" ht="25.5">
      <c r="A190" s="25" t="s">
        <v>189</v>
      </c>
      <c r="B190" s="25"/>
      <c r="C190" s="24" t="s">
        <v>897</v>
      </c>
      <c r="D190" s="24" t="s">
        <v>156</v>
      </c>
      <c r="E190" s="28" t="s">
        <v>703</v>
      </c>
      <c r="F190" s="24"/>
      <c r="G190" s="87">
        <f>SUM(G191:G193)</f>
        <v>38116959</v>
      </c>
      <c r="I190" s="14"/>
    </row>
    <row r="191" spans="1:9" ht="63.75">
      <c r="A191" s="23" t="s">
        <v>474</v>
      </c>
      <c r="B191" s="23"/>
      <c r="C191" s="24" t="s">
        <v>897</v>
      </c>
      <c r="D191" s="24" t="s">
        <v>156</v>
      </c>
      <c r="E191" s="28" t="s">
        <v>703</v>
      </c>
      <c r="F191" s="24">
        <v>100</v>
      </c>
      <c r="G191" s="89">
        <v>15327000</v>
      </c>
      <c r="I191" s="14"/>
    </row>
    <row r="192" spans="1:9" ht="25.5">
      <c r="A192" s="23" t="s">
        <v>403</v>
      </c>
      <c r="B192" s="23"/>
      <c r="C192" s="24" t="s">
        <v>897</v>
      </c>
      <c r="D192" s="24" t="s">
        <v>156</v>
      </c>
      <c r="E192" s="28" t="s">
        <v>703</v>
      </c>
      <c r="F192" s="24">
        <v>200</v>
      </c>
      <c r="G192" s="89">
        <v>20511097</v>
      </c>
      <c r="I192" s="14"/>
    </row>
    <row r="193" spans="1:9" ht="12.75">
      <c r="A193" s="23" t="s">
        <v>459</v>
      </c>
      <c r="B193" s="23"/>
      <c r="C193" s="24" t="s">
        <v>897</v>
      </c>
      <c r="D193" s="24" t="s">
        <v>156</v>
      </c>
      <c r="E193" s="28" t="s">
        <v>703</v>
      </c>
      <c r="F193" s="24">
        <v>800</v>
      </c>
      <c r="G193" s="89">
        <v>2278862</v>
      </c>
      <c r="I193" s="14"/>
    </row>
    <row r="194" spans="1:9" ht="25.5">
      <c r="A194" s="80" t="s">
        <v>624</v>
      </c>
      <c r="B194" s="80"/>
      <c r="C194" s="93" t="s">
        <v>897</v>
      </c>
      <c r="D194" s="93" t="s">
        <v>156</v>
      </c>
      <c r="E194" s="74" t="s">
        <v>214</v>
      </c>
      <c r="F194" s="24"/>
      <c r="G194" s="87">
        <f>G195+G197</f>
        <v>0</v>
      </c>
      <c r="I194" s="14"/>
    </row>
    <row r="195" spans="1:9" ht="25.5">
      <c r="A195" s="317" t="s">
        <v>738</v>
      </c>
      <c r="B195" s="80"/>
      <c r="C195" s="24" t="s">
        <v>897</v>
      </c>
      <c r="D195" s="24" t="s">
        <v>156</v>
      </c>
      <c r="E195" s="28" t="s">
        <v>739</v>
      </c>
      <c r="F195" s="24"/>
      <c r="G195" s="87">
        <f>G196</f>
        <v>0</v>
      </c>
      <c r="I195" s="14"/>
    </row>
    <row r="196" spans="1:9" ht="25.5">
      <c r="A196" s="23" t="s">
        <v>403</v>
      </c>
      <c r="B196" s="80"/>
      <c r="C196" s="24" t="s">
        <v>897</v>
      </c>
      <c r="D196" s="24" t="s">
        <v>156</v>
      </c>
      <c r="E196" s="28" t="s">
        <v>739</v>
      </c>
      <c r="F196" s="24">
        <v>200</v>
      </c>
      <c r="G196" s="87"/>
      <c r="I196" s="14"/>
    </row>
    <row r="197" spans="1:9" ht="25.5">
      <c r="A197" s="79" t="s">
        <v>415</v>
      </c>
      <c r="B197" s="79"/>
      <c r="C197" s="24" t="s">
        <v>897</v>
      </c>
      <c r="D197" s="24" t="s">
        <v>156</v>
      </c>
      <c r="E197" s="28" t="s">
        <v>730</v>
      </c>
      <c r="F197" s="24"/>
      <c r="G197" s="87">
        <f>G198</f>
        <v>0</v>
      </c>
      <c r="I197" s="14"/>
    </row>
    <row r="198" spans="1:9" ht="25.5">
      <c r="A198" s="23" t="s">
        <v>403</v>
      </c>
      <c r="B198" s="23"/>
      <c r="C198" s="24" t="s">
        <v>897</v>
      </c>
      <c r="D198" s="24" t="s">
        <v>156</v>
      </c>
      <c r="E198" s="28" t="s">
        <v>730</v>
      </c>
      <c r="F198" s="24">
        <v>200</v>
      </c>
      <c r="G198" s="89"/>
      <c r="I198" s="14"/>
    </row>
    <row r="199" spans="1:9" ht="12.75">
      <c r="A199" s="22" t="s">
        <v>245</v>
      </c>
      <c r="B199" s="22"/>
      <c r="C199" s="21" t="s">
        <v>897</v>
      </c>
      <c r="D199" s="21" t="s">
        <v>158</v>
      </c>
      <c r="E199" s="21" t="s">
        <v>469</v>
      </c>
      <c r="F199" s="21" t="s">
        <v>469</v>
      </c>
      <c r="G199" s="129">
        <f>G200</f>
        <v>97543483</v>
      </c>
      <c r="I199" s="14"/>
    </row>
    <row r="200" spans="1:9" ht="38.25">
      <c r="A200" s="31" t="s">
        <v>675</v>
      </c>
      <c r="B200" s="31"/>
      <c r="C200" s="24" t="s">
        <v>897</v>
      </c>
      <c r="D200" s="24" t="s">
        <v>158</v>
      </c>
      <c r="E200" s="28" t="s">
        <v>239</v>
      </c>
      <c r="F200" s="24" t="s">
        <v>469</v>
      </c>
      <c r="G200" s="87">
        <f>G201+G224</f>
        <v>97543483</v>
      </c>
      <c r="I200" s="14"/>
    </row>
    <row r="201" spans="1:9" ht="51">
      <c r="A201" s="20" t="s">
        <v>674</v>
      </c>
      <c r="B201" s="20"/>
      <c r="C201" s="24" t="s">
        <v>897</v>
      </c>
      <c r="D201" s="24" t="s">
        <v>158</v>
      </c>
      <c r="E201" s="28" t="s">
        <v>240</v>
      </c>
      <c r="F201" s="25" t="s">
        <v>469</v>
      </c>
      <c r="G201" s="87">
        <f>G202+G207+G218+G221</f>
        <v>97543483</v>
      </c>
      <c r="I201" s="14"/>
    </row>
    <row r="202" spans="1:9" ht="25.5">
      <c r="A202" s="63" t="s">
        <v>645</v>
      </c>
      <c r="B202" s="63"/>
      <c r="C202" s="24" t="s">
        <v>897</v>
      </c>
      <c r="D202" s="24" t="s">
        <v>158</v>
      </c>
      <c r="E202" s="28" t="s">
        <v>704</v>
      </c>
      <c r="F202" s="25"/>
      <c r="G202" s="87">
        <f>G203+G205</f>
        <v>91069220</v>
      </c>
      <c r="I202" s="14"/>
    </row>
    <row r="203" spans="1:9" ht="102">
      <c r="A203" s="23" t="s">
        <v>926</v>
      </c>
      <c r="B203" s="23"/>
      <c r="C203" s="24" t="s">
        <v>897</v>
      </c>
      <c r="D203" s="24" t="s">
        <v>158</v>
      </c>
      <c r="E203" s="28" t="s">
        <v>705</v>
      </c>
      <c r="F203" s="24" t="s">
        <v>469</v>
      </c>
      <c r="G203" s="87">
        <f>G204</f>
        <v>70964623</v>
      </c>
      <c r="I203" s="14"/>
    </row>
    <row r="204" spans="1:9" ht="38.25">
      <c r="A204" s="23" t="s">
        <v>472</v>
      </c>
      <c r="B204" s="23"/>
      <c r="C204" s="24" t="s">
        <v>897</v>
      </c>
      <c r="D204" s="24" t="s">
        <v>158</v>
      </c>
      <c r="E204" s="28" t="s">
        <v>705</v>
      </c>
      <c r="F204" s="24">
        <v>600</v>
      </c>
      <c r="G204" s="89">
        <v>70964623</v>
      </c>
      <c r="I204" s="14"/>
    </row>
    <row r="205" spans="1:9" ht="25.5">
      <c r="A205" s="25" t="s">
        <v>189</v>
      </c>
      <c r="B205" s="25"/>
      <c r="C205" s="24" t="s">
        <v>897</v>
      </c>
      <c r="D205" s="24" t="s">
        <v>158</v>
      </c>
      <c r="E205" s="28" t="s">
        <v>706</v>
      </c>
      <c r="F205" s="24"/>
      <c r="G205" s="87">
        <f>G206</f>
        <v>20104597</v>
      </c>
      <c r="I205" s="14"/>
    </row>
    <row r="206" spans="1:9" ht="38.25">
      <c r="A206" s="23" t="s">
        <v>472</v>
      </c>
      <c r="B206" s="23"/>
      <c r="C206" s="24" t="s">
        <v>897</v>
      </c>
      <c r="D206" s="24" t="s">
        <v>158</v>
      </c>
      <c r="E206" s="28" t="s">
        <v>706</v>
      </c>
      <c r="F206" s="24">
        <v>600</v>
      </c>
      <c r="G206" s="89">
        <v>20104597</v>
      </c>
      <c r="I206" s="14"/>
    </row>
    <row r="207" spans="1:9" ht="25.5">
      <c r="A207" s="80" t="s">
        <v>646</v>
      </c>
      <c r="B207" s="80"/>
      <c r="C207" s="93" t="s">
        <v>897</v>
      </c>
      <c r="D207" s="93" t="s">
        <v>158</v>
      </c>
      <c r="E207" s="74" t="s">
        <v>707</v>
      </c>
      <c r="F207" s="24"/>
      <c r="G207" s="89">
        <f>G208+G210+G212+G214+G216</f>
        <v>6474263</v>
      </c>
      <c r="I207" s="14"/>
    </row>
    <row r="208" spans="1:9" ht="51">
      <c r="A208" s="80" t="s">
        <v>2</v>
      </c>
      <c r="B208" s="80"/>
      <c r="C208" s="24" t="s">
        <v>897</v>
      </c>
      <c r="D208" s="24" t="s">
        <v>158</v>
      </c>
      <c r="E208" s="28" t="s">
        <v>3</v>
      </c>
      <c r="F208" s="24"/>
      <c r="G208" s="89">
        <f>G209</f>
        <v>947649</v>
      </c>
      <c r="I208" s="14"/>
    </row>
    <row r="209" spans="1:9" ht="38.25">
      <c r="A209" s="23" t="s">
        <v>472</v>
      </c>
      <c r="B209" s="80"/>
      <c r="C209" s="24" t="s">
        <v>897</v>
      </c>
      <c r="D209" s="24" t="s">
        <v>158</v>
      </c>
      <c r="E209" s="28" t="s">
        <v>3</v>
      </c>
      <c r="F209" s="24">
        <v>600</v>
      </c>
      <c r="G209" s="89">
        <v>947649</v>
      </c>
      <c r="I209" s="14"/>
    </row>
    <row r="210" spans="1:9" ht="25.5">
      <c r="A210" s="79" t="s">
        <v>415</v>
      </c>
      <c r="B210" s="79"/>
      <c r="C210" s="24" t="s">
        <v>897</v>
      </c>
      <c r="D210" s="24" t="s">
        <v>158</v>
      </c>
      <c r="E210" s="28" t="s">
        <v>416</v>
      </c>
      <c r="F210" s="24"/>
      <c r="G210" s="87">
        <f>G211</f>
        <v>0</v>
      </c>
      <c r="I210" s="14"/>
    </row>
    <row r="211" spans="1:9" ht="38.25">
      <c r="A211" s="23" t="s">
        <v>472</v>
      </c>
      <c r="B211" s="23"/>
      <c r="C211" s="24" t="s">
        <v>897</v>
      </c>
      <c r="D211" s="24" t="s">
        <v>158</v>
      </c>
      <c r="E211" s="28" t="s">
        <v>416</v>
      </c>
      <c r="F211" s="24">
        <v>600</v>
      </c>
      <c r="G211" s="89"/>
      <c r="I211" s="14"/>
    </row>
    <row r="212" spans="1:9" ht="63.75">
      <c r="A212" s="278" t="s">
        <v>687</v>
      </c>
      <c r="B212" s="278"/>
      <c r="C212" s="93" t="s">
        <v>897</v>
      </c>
      <c r="D212" s="93" t="s">
        <v>158</v>
      </c>
      <c r="E212" s="74" t="s">
        <v>688</v>
      </c>
      <c r="F212" s="24"/>
      <c r="G212" s="87">
        <f>G213</f>
        <v>253933</v>
      </c>
      <c r="I212" s="14"/>
    </row>
    <row r="213" spans="1:9" ht="38.25">
      <c r="A213" s="81" t="s">
        <v>472</v>
      </c>
      <c r="B213" s="81"/>
      <c r="C213" s="93" t="s">
        <v>897</v>
      </c>
      <c r="D213" s="93" t="s">
        <v>158</v>
      </c>
      <c r="E213" s="74" t="s">
        <v>688</v>
      </c>
      <c r="F213" s="24">
        <v>600</v>
      </c>
      <c r="G213" s="89">
        <v>253933</v>
      </c>
      <c r="I213" s="14"/>
    </row>
    <row r="214" spans="1:9" ht="63.75">
      <c r="A214" s="79" t="s">
        <v>698</v>
      </c>
      <c r="B214" s="79"/>
      <c r="C214" s="93" t="s">
        <v>897</v>
      </c>
      <c r="D214" s="93" t="s">
        <v>158</v>
      </c>
      <c r="E214" s="74" t="s">
        <v>708</v>
      </c>
      <c r="F214" s="93"/>
      <c r="G214" s="129">
        <f>G215</f>
        <v>1698302</v>
      </c>
      <c r="I214" s="14"/>
    </row>
    <row r="215" spans="1:9" ht="38.25">
      <c r="A215" s="81" t="s">
        <v>472</v>
      </c>
      <c r="B215" s="81"/>
      <c r="C215" s="93" t="s">
        <v>897</v>
      </c>
      <c r="D215" s="93" t="s">
        <v>158</v>
      </c>
      <c r="E215" s="74" t="s">
        <v>708</v>
      </c>
      <c r="F215" s="93">
        <v>600</v>
      </c>
      <c r="G215" s="169">
        <v>1698302</v>
      </c>
      <c r="I215" s="14"/>
    </row>
    <row r="216" spans="1:9" ht="25.5">
      <c r="A216" s="25" t="s">
        <v>189</v>
      </c>
      <c r="B216" s="81"/>
      <c r="C216" s="24" t="s">
        <v>897</v>
      </c>
      <c r="D216" s="24" t="s">
        <v>158</v>
      </c>
      <c r="E216" s="28" t="s">
        <v>1</v>
      </c>
      <c r="F216" s="24"/>
      <c r="G216" s="169">
        <f>G217</f>
        <v>3574379</v>
      </c>
      <c r="I216" s="14"/>
    </row>
    <row r="217" spans="1:9" ht="38.25">
      <c r="A217" s="81" t="s">
        <v>472</v>
      </c>
      <c r="B217" s="81"/>
      <c r="C217" s="24" t="s">
        <v>897</v>
      </c>
      <c r="D217" s="24" t="s">
        <v>158</v>
      </c>
      <c r="E217" s="28" t="s">
        <v>1</v>
      </c>
      <c r="F217" s="24">
        <v>600</v>
      </c>
      <c r="G217" s="169">
        <v>3574379</v>
      </c>
      <c r="I217" s="14"/>
    </row>
    <row r="218" spans="1:9" ht="12.75" hidden="1">
      <c r="A218" s="280" t="s">
        <v>691</v>
      </c>
      <c r="B218" s="81"/>
      <c r="C218" s="93" t="s">
        <v>897</v>
      </c>
      <c r="D218" s="93" t="s">
        <v>158</v>
      </c>
      <c r="E218" s="28" t="s">
        <v>740</v>
      </c>
      <c r="F218" s="93"/>
      <c r="G218" s="129">
        <f>G220</f>
        <v>0</v>
      </c>
      <c r="I218" s="14"/>
    </row>
    <row r="219" spans="1:9" ht="76.5" hidden="1">
      <c r="A219" s="291" t="s">
        <v>502</v>
      </c>
      <c r="B219" s="81"/>
      <c r="C219" s="93" t="s">
        <v>897</v>
      </c>
      <c r="D219" s="93" t="s">
        <v>158</v>
      </c>
      <c r="E219" s="28" t="s">
        <v>741</v>
      </c>
      <c r="F219" s="93"/>
      <c r="G219" s="129">
        <f>G220</f>
        <v>0</v>
      </c>
      <c r="I219" s="14"/>
    </row>
    <row r="220" spans="1:9" ht="38.25" hidden="1">
      <c r="A220" s="81" t="s">
        <v>472</v>
      </c>
      <c r="B220" s="81"/>
      <c r="C220" s="93" t="s">
        <v>897</v>
      </c>
      <c r="D220" s="93" t="s">
        <v>158</v>
      </c>
      <c r="E220" s="28" t="s">
        <v>741</v>
      </c>
      <c r="F220" s="93">
        <v>600</v>
      </c>
      <c r="G220" s="169"/>
      <c r="I220" s="14"/>
    </row>
    <row r="221" spans="1:9" ht="25.5" hidden="1">
      <c r="A221" s="280" t="s">
        <v>693</v>
      </c>
      <c r="B221" s="280"/>
      <c r="C221" s="93" t="s">
        <v>897</v>
      </c>
      <c r="D221" s="93" t="s">
        <v>158</v>
      </c>
      <c r="E221" s="28" t="s">
        <v>950</v>
      </c>
      <c r="F221" s="93"/>
      <c r="G221" s="129">
        <f>G222</f>
        <v>0</v>
      </c>
      <c r="I221" s="14"/>
    </row>
    <row r="222" spans="1:9" ht="51" hidden="1">
      <c r="A222" s="280" t="s">
        <v>694</v>
      </c>
      <c r="B222" s="280"/>
      <c r="C222" s="93" t="s">
        <v>897</v>
      </c>
      <c r="D222" s="93" t="s">
        <v>158</v>
      </c>
      <c r="E222" s="28" t="s">
        <v>951</v>
      </c>
      <c r="F222" s="93"/>
      <c r="G222" s="129">
        <f>G223</f>
        <v>0</v>
      </c>
      <c r="I222" s="14"/>
    </row>
    <row r="223" spans="1:9" ht="38.25" hidden="1">
      <c r="A223" s="81" t="s">
        <v>472</v>
      </c>
      <c r="B223" s="81"/>
      <c r="C223" s="93" t="s">
        <v>897</v>
      </c>
      <c r="D223" s="93" t="s">
        <v>158</v>
      </c>
      <c r="E223" s="28" t="s">
        <v>951</v>
      </c>
      <c r="F223" s="93">
        <v>600</v>
      </c>
      <c r="G223" s="169"/>
      <c r="I223" s="14"/>
    </row>
    <row r="224" spans="1:9" ht="68.25" customHeight="1" hidden="1">
      <c r="A224" s="314" t="s">
        <v>652</v>
      </c>
      <c r="B224" s="23"/>
      <c r="C224" s="24" t="s">
        <v>897</v>
      </c>
      <c r="D224" s="24" t="s">
        <v>158</v>
      </c>
      <c r="E224" s="28" t="s">
        <v>654</v>
      </c>
      <c r="F224" s="93"/>
      <c r="G224" s="169"/>
      <c r="I224" s="14"/>
    </row>
    <row r="225" spans="1:9" ht="51" hidden="1">
      <c r="A225" s="376" t="s">
        <v>653</v>
      </c>
      <c r="B225" s="379"/>
      <c r="C225" s="24" t="s">
        <v>897</v>
      </c>
      <c r="D225" s="24" t="s">
        <v>158</v>
      </c>
      <c r="E225" s="28" t="s">
        <v>655</v>
      </c>
      <c r="F225" s="93"/>
      <c r="G225" s="169"/>
      <c r="I225" s="14"/>
    </row>
    <row r="226" spans="1:9" ht="38.25" hidden="1">
      <c r="A226" s="272" t="s">
        <v>368</v>
      </c>
      <c r="B226" s="23"/>
      <c r="C226" s="24" t="s">
        <v>897</v>
      </c>
      <c r="D226" s="24" t="s">
        <v>158</v>
      </c>
      <c r="E226" s="28" t="s">
        <v>656</v>
      </c>
      <c r="F226" s="93"/>
      <c r="G226" s="169"/>
      <c r="I226" s="14"/>
    </row>
    <row r="227" spans="1:9" ht="25.5" hidden="1">
      <c r="A227" s="81" t="s">
        <v>370</v>
      </c>
      <c r="B227" s="23"/>
      <c r="C227" s="24" t="s">
        <v>897</v>
      </c>
      <c r="D227" s="24" t="s">
        <v>158</v>
      </c>
      <c r="E227" s="28" t="s">
        <v>656</v>
      </c>
      <c r="F227" s="93">
        <v>400</v>
      </c>
      <c r="G227" s="169"/>
      <c r="I227" s="14"/>
    </row>
    <row r="228" spans="1:9" ht="12.75">
      <c r="A228" s="78" t="s">
        <v>132</v>
      </c>
      <c r="B228" s="78"/>
      <c r="C228" s="93" t="s">
        <v>897</v>
      </c>
      <c r="D228" s="95" t="s">
        <v>769</v>
      </c>
      <c r="E228" s="74"/>
      <c r="F228" s="93"/>
      <c r="G228" s="129">
        <f>G229</f>
        <v>16972744</v>
      </c>
      <c r="I228" s="14"/>
    </row>
    <row r="229" spans="1:9" ht="38.25">
      <c r="A229" s="31" t="s">
        <v>673</v>
      </c>
      <c r="B229" s="31"/>
      <c r="C229" s="24" t="s">
        <v>897</v>
      </c>
      <c r="D229" s="59" t="s">
        <v>769</v>
      </c>
      <c r="E229" s="28" t="s">
        <v>239</v>
      </c>
      <c r="F229" s="24"/>
      <c r="G229" s="87">
        <f>G230</f>
        <v>16972744</v>
      </c>
      <c r="I229" s="14"/>
    </row>
    <row r="230" spans="1:9" ht="51">
      <c r="A230" s="20" t="s">
        <v>373</v>
      </c>
      <c r="B230" s="20"/>
      <c r="C230" s="24" t="s">
        <v>897</v>
      </c>
      <c r="D230" s="59" t="s">
        <v>769</v>
      </c>
      <c r="E230" s="13" t="s">
        <v>709</v>
      </c>
      <c r="F230" s="25" t="s">
        <v>469</v>
      </c>
      <c r="G230" s="87">
        <f>G231+G234</f>
        <v>16972744</v>
      </c>
      <c r="I230" s="14"/>
    </row>
    <row r="231" spans="1:9" ht="38.25">
      <c r="A231" s="63" t="s">
        <v>647</v>
      </c>
      <c r="B231" s="63"/>
      <c r="C231" s="24" t="s">
        <v>897</v>
      </c>
      <c r="D231" s="59" t="s">
        <v>769</v>
      </c>
      <c r="E231" s="28" t="s">
        <v>710</v>
      </c>
      <c r="F231" s="25"/>
      <c r="G231" s="87">
        <f>G232</f>
        <v>16841640</v>
      </c>
      <c r="I231" s="14"/>
    </row>
    <row r="232" spans="1:9" ht="25.5">
      <c r="A232" s="25" t="s">
        <v>189</v>
      </c>
      <c r="B232" s="25"/>
      <c r="C232" s="24" t="s">
        <v>897</v>
      </c>
      <c r="D232" s="59" t="s">
        <v>769</v>
      </c>
      <c r="E232" s="28" t="s">
        <v>711</v>
      </c>
      <c r="F232" s="24" t="s">
        <v>469</v>
      </c>
      <c r="G232" s="87">
        <f>G233</f>
        <v>16841640</v>
      </c>
      <c r="I232" s="14"/>
    </row>
    <row r="233" spans="1:9" ht="38.25">
      <c r="A233" s="81" t="s">
        <v>472</v>
      </c>
      <c r="B233" s="23"/>
      <c r="C233" s="24" t="s">
        <v>897</v>
      </c>
      <c r="D233" s="59" t="s">
        <v>769</v>
      </c>
      <c r="E233" s="28" t="s">
        <v>711</v>
      </c>
      <c r="F233" s="24">
        <v>600</v>
      </c>
      <c r="G233" s="89">
        <v>16841640</v>
      </c>
      <c r="I233" s="14"/>
    </row>
    <row r="234" spans="1:9" ht="12.75">
      <c r="A234" s="280" t="s">
        <v>692</v>
      </c>
      <c r="B234" s="280"/>
      <c r="C234" s="24" t="s">
        <v>897</v>
      </c>
      <c r="D234" s="59" t="s">
        <v>769</v>
      </c>
      <c r="E234" s="28" t="s">
        <v>948</v>
      </c>
      <c r="F234" s="93"/>
      <c r="G234" s="129">
        <f>G235</f>
        <v>131104</v>
      </c>
      <c r="I234" s="14"/>
    </row>
    <row r="235" spans="1:9" ht="51">
      <c r="A235" s="280" t="s">
        <v>503</v>
      </c>
      <c r="B235" s="280"/>
      <c r="C235" s="24" t="s">
        <v>897</v>
      </c>
      <c r="D235" s="59" t="s">
        <v>769</v>
      </c>
      <c r="E235" s="28" t="s">
        <v>949</v>
      </c>
      <c r="F235" s="93"/>
      <c r="G235" s="129">
        <f>G236</f>
        <v>131104</v>
      </c>
      <c r="I235" s="14"/>
    </row>
    <row r="236" spans="1:9" ht="38.25">
      <c r="A236" s="81" t="s">
        <v>472</v>
      </c>
      <c r="B236" s="23"/>
      <c r="C236" s="24" t="s">
        <v>897</v>
      </c>
      <c r="D236" s="59" t="s">
        <v>769</v>
      </c>
      <c r="E236" s="28" t="s">
        <v>949</v>
      </c>
      <c r="F236" s="24">
        <v>600</v>
      </c>
      <c r="G236" s="169">
        <v>131104</v>
      </c>
      <c r="I236" s="14"/>
    </row>
    <row r="237" spans="1:9" ht="12.75">
      <c r="A237" s="22" t="s">
        <v>133</v>
      </c>
      <c r="B237" s="22"/>
      <c r="C237" s="21" t="s">
        <v>897</v>
      </c>
      <c r="D237" s="21" t="s">
        <v>897</v>
      </c>
      <c r="E237" s="21" t="s">
        <v>469</v>
      </c>
      <c r="F237" s="21" t="s">
        <v>469</v>
      </c>
      <c r="G237" s="129">
        <f>G238</f>
        <v>2043000</v>
      </c>
      <c r="I237" s="14"/>
    </row>
    <row r="238" spans="1:9" ht="63.75">
      <c r="A238" s="31" t="s">
        <v>846</v>
      </c>
      <c r="B238" s="31"/>
      <c r="C238" s="24" t="s">
        <v>897</v>
      </c>
      <c r="D238" s="24" t="s">
        <v>897</v>
      </c>
      <c r="E238" s="28" t="s">
        <v>845</v>
      </c>
      <c r="F238" s="24" t="s">
        <v>469</v>
      </c>
      <c r="G238" s="87">
        <f>G239</f>
        <v>2043000</v>
      </c>
      <c r="I238" s="14"/>
    </row>
    <row r="239" spans="1:9" ht="80.25" customHeight="1">
      <c r="A239" s="20" t="s">
        <v>956</v>
      </c>
      <c r="B239" s="20"/>
      <c r="C239" s="24" t="s">
        <v>897</v>
      </c>
      <c r="D239" s="24" t="s">
        <v>897</v>
      </c>
      <c r="E239" s="13" t="s">
        <v>182</v>
      </c>
      <c r="F239" s="25" t="s">
        <v>469</v>
      </c>
      <c r="G239" s="87">
        <f>G240+G250</f>
        <v>2043000</v>
      </c>
      <c r="I239" s="14"/>
    </row>
    <row r="240" spans="1:9" ht="25.5">
      <c r="A240" s="69" t="s">
        <v>181</v>
      </c>
      <c r="B240" s="69"/>
      <c r="C240" s="24" t="s">
        <v>897</v>
      </c>
      <c r="D240" s="24" t="s">
        <v>897</v>
      </c>
      <c r="E240" s="28" t="s">
        <v>180</v>
      </c>
      <c r="F240" s="25"/>
      <c r="G240" s="87">
        <f>G241+G244+G247</f>
        <v>1843000</v>
      </c>
      <c r="I240" s="14"/>
    </row>
    <row r="241" spans="1:9" ht="12.75">
      <c r="A241" s="69" t="s">
        <v>179</v>
      </c>
      <c r="B241" s="69"/>
      <c r="C241" s="24" t="s">
        <v>897</v>
      </c>
      <c r="D241" s="24" t="s">
        <v>897</v>
      </c>
      <c r="E241" s="28" t="s">
        <v>178</v>
      </c>
      <c r="F241" s="25"/>
      <c r="G241" s="87">
        <f>SUM(G242:G243)</f>
        <v>100000</v>
      </c>
      <c r="I241" s="14"/>
    </row>
    <row r="242" spans="1:9" ht="25.5">
      <c r="A242" s="23" t="s">
        <v>403</v>
      </c>
      <c r="B242" s="23"/>
      <c r="C242" s="24" t="s">
        <v>897</v>
      </c>
      <c r="D242" s="24" t="s">
        <v>897</v>
      </c>
      <c r="E242" s="28" t="s">
        <v>178</v>
      </c>
      <c r="F242" s="25">
        <v>200</v>
      </c>
      <c r="G242" s="89">
        <v>90000</v>
      </c>
      <c r="I242" s="14"/>
    </row>
    <row r="243" spans="1:9" ht="38.25">
      <c r="A243" s="23" t="s">
        <v>472</v>
      </c>
      <c r="B243" s="23"/>
      <c r="C243" s="24" t="s">
        <v>897</v>
      </c>
      <c r="D243" s="24" t="s">
        <v>897</v>
      </c>
      <c r="E243" s="28" t="s">
        <v>178</v>
      </c>
      <c r="F243" s="25">
        <v>600</v>
      </c>
      <c r="G243" s="89">
        <v>10000</v>
      </c>
      <c r="I243" s="14"/>
    </row>
    <row r="244" spans="1:9" ht="12.75">
      <c r="A244" s="279" t="s">
        <v>876</v>
      </c>
      <c r="B244" s="279"/>
      <c r="C244" s="24" t="s">
        <v>897</v>
      </c>
      <c r="D244" s="24" t="s">
        <v>897</v>
      </c>
      <c r="E244" s="28" t="s">
        <v>877</v>
      </c>
      <c r="F244" s="25"/>
      <c r="G244" s="87">
        <f>SUM(G245:G246)</f>
        <v>679770</v>
      </c>
      <c r="I244" s="14"/>
    </row>
    <row r="245" spans="1:9" ht="25.5">
      <c r="A245" s="23" t="s">
        <v>463</v>
      </c>
      <c r="B245" s="23"/>
      <c r="C245" s="24" t="s">
        <v>897</v>
      </c>
      <c r="D245" s="24" t="s">
        <v>897</v>
      </c>
      <c r="E245" s="28" t="s">
        <v>877</v>
      </c>
      <c r="F245" s="25">
        <v>300</v>
      </c>
      <c r="G245" s="89"/>
      <c r="I245" s="14"/>
    </row>
    <row r="246" spans="1:9" ht="38.25">
      <c r="A246" s="23" t="s">
        <v>472</v>
      </c>
      <c r="B246" s="23"/>
      <c r="C246" s="24" t="s">
        <v>897</v>
      </c>
      <c r="D246" s="24" t="s">
        <v>897</v>
      </c>
      <c r="E246" s="28" t="s">
        <v>877</v>
      </c>
      <c r="F246" s="25">
        <v>600</v>
      </c>
      <c r="G246" s="89">
        <v>679770</v>
      </c>
      <c r="I246" s="14"/>
    </row>
    <row r="247" spans="1:9" ht="25.5">
      <c r="A247" s="79" t="s">
        <v>190</v>
      </c>
      <c r="B247" s="79"/>
      <c r="C247" s="24" t="s">
        <v>897</v>
      </c>
      <c r="D247" s="24" t="s">
        <v>897</v>
      </c>
      <c r="E247" s="28" t="s">
        <v>191</v>
      </c>
      <c r="F247" s="25"/>
      <c r="G247" s="87">
        <f>SUM(G248:G249)</f>
        <v>1063230</v>
      </c>
      <c r="I247" s="14"/>
    </row>
    <row r="248" spans="1:9" ht="25.5">
      <c r="A248" s="23" t="s">
        <v>463</v>
      </c>
      <c r="B248" s="23"/>
      <c r="C248" s="24" t="s">
        <v>897</v>
      </c>
      <c r="D248" s="24" t="s">
        <v>897</v>
      </c>
      <c r="E248" s="28" t="s">
        <v>191</v>
      </c>
      <c r="F248" s="25">
        <v>300</v>
      </c>
      <c r="G248" s="89">
        <v>631276.8</v>
      </c>
      <c r="I248" s="14"/>
    </row>
    <row r="249" spans="1:9" ht="38.25">
      <c r="A249" s="23" t="s">
        <v>472</v>
      </c>
      <c r="B249" s="23"/>
      <c r="C249" s="24" t="s">
        <v>897</v>
      </c>
      <c r="D249" s="24" t="s">
        <v>897</v>
      </c>
      <c r="E249" s="28" t="s">
        <v>191</v>
      </c>
      <c r="F249" s="25">
        <v>600</v>
      </c>
      <c r="G249" s="89">
        <v>431953.2</v>
      </c>
      <c r="I249" s="14"/>
    </row>
    <row r="250" spans="1:9" ht="51">
      <c r="A250" s="70" t="s">
        <v>488</v>
      </c>
      <c r="B250" s="70"/>
      <c r="C250" s="93" t="s">
        <v>897</v>
      </c>
      <c r="D250" s="93" t="s">
        <v>897</v>
      </c>
      <c r="E250" s="74" t="s">
        <v>489</v>
      </c>
      <c r="F250" s="130"/>
      <c r="G250" s="129">
        <f>G251</f>
        <v>200000</v>
      </c>
      <c r="I250" s="14"/>
    </row>
    <row r="251" spans="1:9" ht="25.5">
      <c r="A251" s="70" t="s">
        <v>491</v>
      </c>
      <c r="B251" s="70"/>
      <c r="C251" s="93" t="s">
        <v>897</v>
      </c>
      <c r="D251" s="93" t="s">
        <v>897</v>
      </c>
      <c r="E251" s="74" t="s">
        <v>490</v>
      </c>
      <c r="F251" s="130"/>
      <c r="G251" s="129">
        <f>G252</f>
        <v>200000</v>
      </c>
      <c r="I251" s="14"/>
    </row>
    <row r="252" spans="1:9" ht="25.5">
      <c r="A252" s="81" t="s">
        <v>403</v>
      </c>
      <c r="B252" s="81"/>
      <c r="C252" s="93" t="s">
        <v>897</v>
      </c>
      <c r="D252" s="93" t="s">
        <v>897</v>
      </c>
      <c r="E252" s="74" t="s">
        <v>490</v>
      </c>
      <c r="F252" s="130">
        <v>200</v>
      </c>
      <c r="G252" s="169">
        <v>200000</v>
      </c>
      <c r="I252" s="14"/>
    </row>
    <row r="253" spans="1:9" ht="12.75">
      <c r="A253" s="82" t="s">
        <v>246</v>
      </c>
      <c r="B253" s="82"/>
      <c r="C253" s="134" t="s">
        <v>897</v>
      </c>
      <c r="D253" s="134" t="s">
        <v>770</v>
      </c>
      <c r="E253" s="134" t="s">
        <v>469</v>
      </c>
      <c r="F253" s="134" t="s">
        <v>469</v>
      </c>
      <c r="G253" s="129">
        <f>G254</f>
        <v>6047637</v>
      </c>
      <c r="I253" s="14"/>
    </row>
    <row r="254" spans="1:9" ht="38.25">
      <c r="A254" s="31" t="s">
        <v>675</v>
      </c>
      <c r="B254" s="31"/>
      <c r="C254" s="24" t="s">
        <v>897</v>
      </c>
      <c r="D254" s="24" t="s">
        <v>770</v>
      </c>
      <c r="E254" s="28" t="s">
        <v>239</v>
      </c>
      <c r="F254" s="24" t="s">
        <v>469</v>
      </c>
      <c r="G254" s="87">
        <f>G255+G264</f>
        <v>6047637</v>
      </c>
      <c r="I254" s="14"/>
    </row>
    <row r="255" spans="1:9" ht="51">
      <c r="A255" s="20" t="s">
        <v>374</v>
      </c>
      <c r="B255" s="20"/>
      <c r="C255" s="24" t="s">
        <v>897</v>
      </c>
      <c r="D255" s="24" t="s">
        <v>770</v>
      </c>
      <c r="E255" s="28" t="s">
        <v>712</v>
      </c>
      <c r="F255" s="25" t="s">
        <v>469</v>
      </c>
      <c r="G255" s="87">
        <f>G256+G259</f>
        <v>6047637</v>
      </c>
      <c r="I255" s="14"/>
    </row>
    <row r="256" spans="1:9" ht="51">
      <c r="A256" s="63" t="s">
        <v>648</v>
      </c>
      <c r="B256" s="63"/>
      <c r="C256" s="24" t="s">
        <v>897</v>
      </c>
      <c r="D256" s="24" t="s">
        <v>770</v>
      </c>
      <c r="E256" s="28" t="s">
        <v>713</v>
      </c>
      <c r="F256" s="25"/>
      <c r="G256" s="87">
        <f>G257</f>
        <v>219131</v>
      </c>
      <c r="I256" s="14"/>
    </row>
    <row r="257" spans="1:9" ht="38.25">
      <c r="A257" s="23" t="s">
        <v>296</v>
      </c>
      <c r="B257" s="23"/>
      <c r="C257" s="24" t="s">
        <v>897</v>
      </c>
      <c r="D257" s="24" t="s">
        <v>770</v>
      </c>
      <c r="E257" s="28" t="s">
        <v>714</v>
      </c>
      <c r="F257" s="24"/>
      <c r="G257" s="87">
        <f>G258</f>
        <v>219131</v>
      </c>
      <c r="I257" s="14"/>
    </row>
    <row r="258" spans="1:9" ht="63.75">
      <c r="A258" s="23" t="s">
        <v>474</v>
      </c>
      <c r="B258" s="23"/>
      <c r="C258" s="24" t="s">
        <v>897</v>
      </c>
      <c r="D258" s="24" t="s">
        <v>770</v>
      </c>
      <c r="E258" s="28" t="s">
        <v>714</v>
      </c>
      <c r="F258" s="24">
        <v>100</v>
      </c>
      <c r="G258" s="89">
        <v>219131</v>
      </c>
      <c r="I258" s="14"/>
    </row>
    <row r="259" spans="1:9" ht="38.25">
      <c r="A259" s="69" t="s">
        <v>729</v>
      </c>
      <c r="B259" s="69"/>
      <c r="C259" s="24" t="s">
        <v>897</v>
      </c>
      <c r="D259" s="24" t="s">
        <v>770</v>
      </c>
      <c r="E259" s="28" t="s">
        <v>716</v>
      </c>
      <c r="F259" s="24"/>
      <c r="G259" s="87">
        <f>G260</f>
        <v>5828506</v>
      </c>
      <c r="I259" s="14"/>
    </row>
    <row r="260" spans="1:9" ht="25.5">
      <c r="A260" s="25" t="s">
        <v>189</v>
      </c>
      <c r="B260" s="25"/>
      <c r="C260" s="24" t="s">
        <v>897</v>
      </c>
      <c r="D260" s="24" t="s">
        <v>770</v>
      </c>
      <c r="E260" s="28" t="s">
        <v>717</v>
      </c>
      <c r="F260" s="24" t="s">
        <v>469</v>
      </c>
      <c r="G260" s="87">
        <f>SUM(G261:G263)</f>
        <v>5828506</v>
      </c>
      <c r="I260" s="14"/>
    </row>
    <row r="261" spans="1:9" ht="63.75">
      <c r="A261" s="23" t="s">
        <v>474</v>
      </c>
      <c r="B261" s="23"/>
      <c r="C261" s="24" t="s">
        <v>897</v>
      </c>
      <c r="D261" s="24" t="s">
        <v>770</v>
      </c>
      <c r="E261" s="28" t="s">
        <v>717</v>
      </c>
      <c r="F261" s="24" t="s">
        <v>292</v>
      </c>
      <c r="G261" s="89">
        <v>4943000</v>
      </c>
      <c r="I261" s="14"/>
    </row>
    <row r="262" spans="1:9" ht="25.5">
      <c r="A262" s="23" t="s">
        <v>403</v>
      </c>
      <c r="B262" s="23"/>
      <c r="C262" s="24" t="s">
        <v>897</v>
      </c>
      <c r="D262" s="24" t="s">
        <v>770</v>
      </c>
      <c r="E262" s="28" t="s">
        <v>717</v>
      </c>
      <c r="F262" s="24" t="s">
        <v>456</v>
      </c>
      <c r="G262" s="89">
        <v>880000</v>
      </c>
      <c r="I262" s="14"/>
    </row>
    <row r="263" spans="1:9" ht="12.75">
      <c r="A263" s="106" t="s">
        <v>459</v>
      </c>
      <c r="B263" s="106"/>
      <c r="C263" s="105" t="s">
        <v>897</v>
      </c>
      <c r="D263" s="105" t="s">
        <v>770</v>
      </c>
      <c r="E263" s="29" t="s">
        <v>717</v>
      </c>
      <c r="F263" s="105">
        <v>800</v>
      </c>
      <c r="G263" s="120">
        <v>5506</v>
      </c>
      <c r="I263" s="14"/>
    </row>
    <row r="264" spans="1:9" ht="51">
      <c r="A264" s="300" t="s">
        <v>441</v>
      </c>
      <c r="B264" s="320"/>
      <c r="C264" s="343" t="s">
        <v>897</v>
      </c>
      <c r="D264" s="343" t="s">
        <v>770</v>
      </c>
      <c r="E264" s="332" t="s">
        <v>240</v>
      </c>
      <c r="F264" s="301"/>
      <c r="G264" s="302">
        <f>G265</f>
        <v>0</v>
      </c>
      <c r="I264" s="14"/>
    </row>
    <row r="265" spans="1:9" ht="25.5">
      <c r="A265" s="80" t="s">
        <v>646</v>
      </c>
      <c r="B265" s="320"/>
      <c r="C265" s="343" t="s">
        <v>897</v>
      </c>
      <c r="D265" s="343" t="s">
        <v>770</v>
      </c>
      <c r="E265" s="332" t="s">
        <v>707</v>
      </c>
      <c r="F265" s="301"/>
      <c r="G265" s="302">
        <f>G266</f>
        <v>0</v>
      </c>
      <c r="I265" s="14"/>
    </row>
    <row r="266" spans="1:9" ht="12.75">
      <c r="A266" s="77" t="s">
        <v>447</v>
      </c>
      <c r="B266" s="320"/>
      <c r="C266" s="343" t="s">
        <v>897</v>
      </c>
      <c r="D266" s="343" t="s">
        <v>770</v>
      </c>
      <c r="E266" s="276" t="s">
        <v>446</v>
      </c>
      <c r="F266" s="301"/>
      <c r="G266" s="302">
        <f>G267</f>
        <v>0</v>
      </c>
      <c r="I266" s="14"/>
    </row>
    <row r="267" spans="1:9" ht="25.5">
      <c r="A267" s="304" t="s">
        <v>463</v>
      </c>
      <c r="B267" s="320"/>
      <c r="C267" s="343" t="s">
        <v>897</v>
      </c>
      <c r="D267" s="343" t="s">
        <v>770</v>
      </c>
      <c r="E267" s="276" t="s">
        <v>446</v>
      </c>
      <c r="F267" s="301">
        <v>300</v>
      </c>
      <c r="G267" s="306"/>
      <c r="I267" s="14"/>
    </row>
    <row r="268" spans="1:9" ht="12.75">
      <c r="A268" s="263" t="s">
        <v>418</v>
      </c>
      <c r="B268" s="263"/>
      <c r="C268" s="173" t="s">
        <v>235</v>
      </c>
      <c r="D268" s="264" t="s">
        <v>649</v>
      </c>
      <c r="E268" s="173" t="s">
        <v>469</v>
      </c>
      <c r="F268" s="173" t="s">
        <v>469</v>
      </c>
      <c r="G268" s="265">
        <f>G269</f>
        <v>24656156</v>
      </c>
      <c r="I268" s="14"/>
    </row>
    <row r="269" spans="1:9" ht="12.75">
      <c r="A269" s="22" t="s">
        <v>247</v>
      </c>
      <c r="B269" s="22"/>
      <c r="C269" s="21" t="s">
        <v>235</v>
      </c>
      <c r="D269" s="21" t="s">
        <v>156</v>
      </c>
      <c r="E269" s="21" t="s">
        <v>469</v>
      </c>
      <c r="F269" s="21" t="s">
        <v>469</v>
      </c>
      <c r="G269" s="87">
        <f>G270</f>
        <v>24656156</v>
      </c>
      <c r="I269" s="14"/>
    </row>
    <row r="270" spans="1:9" ht="25.5">
      <c r="A270" s="31" t="s">
        <v>104</v>
      </c>
      <c r="B270" s="31"/>
      <c r="C270" s="24" t="s">
        <v>235</v>
      </c>
      <c r="D270" s="24" t="s">
        <v>156</v>
      </c>
      <c r="E270" s="28" t="s">
        <v>718</v>
      </c>
      <c r="F270" s="24" t="s">
        <v>469</v>
      </c>
      <c r="G270" s="87">
        <f>G271+G277</f>
        <v>24656156</v>
      </c>
      <c r="I270" s="14"/>
    </row>
    <row r="271" spans="1:9" ht="25.5">
      <c r="A271" s="78" t="s">
        <v>286</v>
      </c>
      <c r="B271" s="78"/>
      <c r="C271" s="24" t="s">
        <v>235</v>
      </c>
      <c r="D271" s="24" t="s">
        <v>156</v>
      </c>
      <c r="E271" s="28" t="s">
        <v>719</v>
      </c>
      <c r="F271" s="25" t="s">
        <v>469</v>
      </c>
      <c r="G271" s="87">
        <f>G272</f>
        <v>4560091</v>
      </c>
      <c r="I271" s="14"/>
    </row>
    <row r="272" spans="1:9" ht="25.5">
      <c r="A272" s="66" t="s">
        <v>177</v>
      </c>
      <c r="B272" s="66"/>
      <c r="C272" s="24" t="s">
        <v>235</v>
      </c>
      <c r="D272" s="24" t="s">
        <v>156</v>
      </c>
      <c r="E272" s="28" t="s">
        <v>720</v>
      </c>
      <c r="F272" s="25"/>
      <c r="G272" s="87">
        <f>G273</f>
        <v>4560091</v>
      </c>
      <c r="I272" s="14"/>
    </row>
    <row r="273" spans="1:9" ht="25.5">
      <c r="A273" s="25" t="s">
        <v>430</v>
      </c>
      <c r="B273" s="25"/>
      <c r="C273" s="24" t="s">
        <v>235</v>
      </c>
      <c r="D273" s="24" t="s">
        <v>156</v>
      </c>
      <c r="E273" s="28" t="s">
        <v>721</v>
      </c>
      <c r="F273" s="24" t="s">
        <v>469</v>
      </c>
      <c r="G273" s="87">
        <f>SUM(G274:G276)</f>
        <v>4560091</v>
      </c>
      <c r="I273" s="14"/>
    </row>
    <row r="274" spans="1:9" ht="63.75">
      <c r="A274" s="23" t="s">
        <v>474</v>
      </c>
      <c r="B274" s="23"/>
      <c r="C274" s="24" t="s">
        <v>235</v>
      </c>
      <c r="D274" s="24" t="s">
        <v>156</v>
      </c>
      <c r="E274" s="28" t="s">
        <v>721</v>
      </c>
      <c r="F274" s="24">
        <v>100</v>
      </c>
      <c r="G274" s="89">
        <v>4082000</v>
      </c>
      <c r="I274" s="14"/>
    </row>
    <row r="275" spans="1:9" ht="25.5">
      <c r="A275" s="23" t="s">
        <v>403</v>
      </c>
      <c r="B275" s="23"/>
      <c r="C275" s="24" t="s">
        <v>235</v>
      </c>
      <c r="D275" s="24" t="s">
        <v>156</v>
      </c>
      <c r="E275" s="28" t="s">
        <v>721</v>
      </c>
      <c r="F275" s="24">
        <v>200</v>
      </c>
      <c r="G275" s="89">
        <v>443842</v>
      </c>
      <c r="I275" s="14"/>
    </row>
    <row r="276" spans="1:9" ht="12.75">
      <c r="A276" s="23" t="s">
        <v>459</v>
      </c>
      <c r="B276" s="23"/>
      <c r="C276" s="24" t="s">
        <v>235</v>
      </c>
      <c r="D276" s="24" t="s">
        <v>156</v>
      </c>
      <c r="E276" s="28" t="s">
        <v>721</v>
      </c>
      <c r="F276" s="24">
        <v>800</v>
      </c>
      <c r="G276" s="89">
        <v>34249</v>
      </c>
      <c r="I276" s="14"/>
    </row>
    <row r="277" spans="1:9" ht="25.5">
      <c r="A277" s="20" t="s">
        <v>287</v>
      </c>
      <c r="B277" s="20"/>
      <c r="C277" s="24" t="s">
        <v>235</v>
      </c>
      <c r="D277" s="24" t="s">
        <v>156</v>
      </c>
      <c r="E277" s="28" t="s">
        <v>722</v>
      </c>
      <c r="F277" s="25"/>
      <c r="G277" s="87">
        <f>G278</f>
        <v>20096065</v>
      </c>
      <c r="I277" s="14"/>
    </row>
    <row r="278" spans="1:9" ht="51">
      <c r="A278" s="66" t="s">
        <v>884</v>
      </c>
      <c r="B278" s="66"/>
      <c r="C278" s="24" t="s">
        <v>235</v>
      </c>
      <c r="D278" s="24" t="s">
        <v>156</v>
      </c>
      <c r="E278" s="28" t="s">
        <v>723</v>
      </c>
      <c r="F278" s="25"/>
      <c r="G278" s="87">
        <f>G279+G281</f>
        <v>20096065</v>
      </c>
      <c r="I278" s="14"/>
    </row>
    <row r="279" spans="1:9" ht="25.5">
      <c r="A279" s="25" t="s">
        <v>430</v>
      </c>
      <c r="B279" s="25"/>
      <c r="C279" s="24" t="s">
        <v>235</v>
      </c>
      <c r="D279" s="24" t="s">
        <v>156</v>
      </c>
      <c r="E279" s="28" t="s">
        <v>724</v>
      </c>
      <c r="F279" s="25"/>
      <c r="G279" s="87">
        <f>G280</f>
        <v>19696065</v>
      </c>
      <c r="I279" s="14"/>
    </row>
    <row r="280" spans="1:9" ht="38.25">
      <c r="A280" s="23" t="s">
        <v>472</v>
      </c>
      <c r="B280" s="23"/>
      <c r="C280" s="24" t="s">
        <v>235</v>
      </c>
      <c r="D280" s="24" t="s">
        <v>156</v>
      </c>
      <c r="E280" s="28" t="s">
        <v>724</v>
      </c>
      <c r="F280" s="25">
        <v>600</v>
      </c>
      <c r="G280" s="89">
        <v>19696065</v>
      </c>
      <c r="I280" s="14"/>
    </row>
    <row r="281" spans="1:9" ht="24">
      <c r="A281" s="77" t="s">
        <v>176</v>
      </c>
      <c r="B281" s="77"/>
      <c r="C281" s="59" t="s">
        <v>235</v>
      </c>
      <c r="D281" s="24" t="s">
        <v>156</v>
      </c>
      <c r="E281" s="28" t="s">
        <v>443</v>
      </c>
      <c r="F281" s="25"/>
      <c r="G281" s="87">
        <f>G282</f>
        <v>400000</v>
      </c>
      <c r="I281" s="14"/>
    </row>
    <row r="282" spans="1:9" ht="25.5">
      <c r="A282" s="26" t="s">
        <v>473</v>
      </c>
      <c r="B282" s="26"/>
      <c r="C282" s="76" t="s">
        <v>235</v>
      </c>
      <c r="D282" s="24" t="s">
        <v>156</v>
      </c>
      <c r="E282" s="30" t="s">
        <v>443</v>
      </c>
      <c r="F282" s="51">
        <v>200</v>
      </c>
      <c r="G282" s="86">
        <v>400000</v>
      </c>
      <c r="I282" s="14"/>
    </row>
    <row r="283" spans="1:9" ht="12.75">
      <c r="A283" s="127" t="s">
        <v>134</v>
      </c>
      <c r="B283" s="127"/>
      <c r="C283" s="131" t="s">
        <v>770</v>
      </c>
      <c r="D283" s="132" t="s">
        <v>649</v>
      </c>
      <c r="E283" s="100"/>
      <c r="F283" s="133"/>
      <c r="G283" s="128">
        <f>G284</f>
        <v>573083</v>
      </c>
      <c r="I283" s="14"/>
    </row>
    <row r="284" spans="1:9" ht="12.75">
      <c r="A284" s="81" t="s">
        <v>135</v>
      </c>
      <c r="B284" s="81"/>
      <c r="C284" s="95" t="s">
        <v>770</v>
      </c>
      <c r="D284" s="95" t="s">
        <v>897</v>
      </c>
      <c r="E284" s="74"/>
      <c r="F284" s="130"/>
      <c r="G284" s="129">
        <f>G285</f>
        <v>573083</v>
      </c>
      <c r="I284" s="14"/>
    </row>
    <row r="285" spans="1:9" ht="25.5">
      <c r="A285" s="31" t="s">
        <v>867</v>
      </c>
      <c r="B285" s="31"/>
      <c r="C285" s="59" t="s">
        <v>770</v>
      </c>
      <c r="D285" s="59" t="s">
        <v>897</v>
      </c>
      <c r="E285" s="28" t="s">
        <v>103</v>
      </c>
      <c r="F285" s="25"/>
      <c r="G285" s="87">
        <f>G286</f>
        <v>573083</v>
      </c>
      <c r="I285" s="14"/>
    </row>
    <row r="286" spans="1:9" ht="25.5">
      <c r="A286" s="20" t="s">
        <v>879</v>
      </c>
      <c r="B286" s="20"/>
      <c r="C286" s="59" t="s">
        <v>770</v>
      </c>
      <c r="D286" s="59" t="s">
        <v>897</v>
      </c>
      <c r="E286" s="13" t="s">
        <v>105</v>
      </c>
      <c r="F286" s="25"/>
      <c r="G286" s="87">
        <f>G287</f>
        <v>573083</v>
      </c>
      <c r="I286" s="14"/>
    </row>
    <row r="287" spans="1:9" ht="38.25">
      <c r="A287" s="83" t="s">
        <v>505</v>
      </c>
      <c r="B287" s="83"/>
      <c r="C287" s="59" t="s">
        <v>770</v>
      </c>
      <c r="D287" s="59" t="s">
        <v>897</v>
      </c>
      <c r="E287" s="28" t="s">
        <v>136</v>
      </c>
      <c r="F287" s="25"/>
      <c r="G287" s="87">
        <f>G288</f>
        <v>573083</v>
      </c>
      <c r="I287" s="14"/>
    </row>
    <row r="288" spans="1:9" ht="25.5">
      <c r="A288" s="26" t="s">
        <v>473</v>
      </c>
      <c r="B288" s="26"/>
      <c r="C288" s="76" t="s">
        <v>770</v>
      </c>
      <c r="D288" s="76" t="s">
        <v>897</v>
      </c>
      <c r="E288" s="30" t="s">
        <v>136</v>
      </c>
      <c r="F288" s="51">
        <v>200</v>
      </c>
      <c r="G288" s="86">
        <v>573083</v>
      </c>
      <c r="I288" s="14"/>
    </row>
    <row r="289" spans="1:9" ht="12.75">
      <c r="A289" s="33" t="s">
        <v>248</v>
      </c>
      <c r="B289" s="33"/>
      <c r="C289" s="34" t="s">
        <v>236</v>
      </c>
      <c r="D289" s="60" t="s">
        <v>649</v>
      </c>
      <c r="E289" s="34" t="s">
        <v>469</v>
      </c>
      <c r="F289" s="34" t="s">
        <v>469</v>
      </c>
      <c r="G289" s="90">
        <f>G290+G296</f>
        <v>3267698</v>
      </c>
      <c r="I289" s="14"/>
    </row>
    <row r="290" spans="1:9" ht="12.75">
      <c r="A290" s="22" t="s">
        <v>249</v>
      </c>
      <c r="B290" s="22"/>
      <c r="C290" s="21" t="s">
        <v>236</v>
      </c>
      <c r="D290" s="21" t="s">
        <v>769</v>
      </c>
      <c r="E290" s="21" t="s">
        <v>469</v>
      </c>
      <c r="F290" s="21" t="s">
        <v>469</v>
      </c>
      <c r="G290" s="129">
        <f>G291</f>
        <v>0</v>
      </c>
      <c r="I290" s="14"/>
    </row>
    <row r="291" spans="1:9" ht="38.25" hidden="1">
      <c r="A291" s="31" t="s">
        <v>442</v>
      </c>
      <c r="B291" s="31"/>
      <c r="C291" s="24">
        <v>10</v>
      </c>
      <c r="D291" s="24" t="s">
        <v>769</v>
      </c>
      <c r="E291" s="28" t="s">
        <v>239</v>
      </c>
      <c r="F291" s="24"/>
      <c r="G291" s="87">
        <f>G292</f>
        <v>0</v>
      </c>
      <c r="I291" s="14"/>
    </row>
    <row r="292" spans="1:9" ht="51" hidden="1">
      <c r="A292" s="20" t="s">
        <v>441</v>
      </c>
      <c r="B292" s="20"/>
      <c r="C292" s="24">
        <v>10</v>
      </c>
      <c r="D292" s="24" t="s">
        <v>769</v>
      </c>
      <c r="E292" s="13" t="s">
        <v>240</v>
      </c>
      <c r="F292" s="24"/>
      <c r="G292" s="87">
        <f>G293</f>
        <v>0</v>
      </c>
      <c r="I292" s="14"/>
    </row>
    <row r="293" spans="1:9" ht="25.5" hidden="1">
      <c r="A293" s="80" t="s">
        <v>646</v>
      </c>
      <c r="B293" s="80"/>
      <c r="C293" s="24">
        <v>10</v>
      </c>
      <c r="D293" s="24" t="s">
        <v>769</v>
      </c>
      <c r="E293" s="13" t="s">
        <v>707</v>
      </c>
      <c r="F293" s="24"/>
      <c r="G293" s="87">
        <f>G294</f>
        <v>0</v>
      </c>
      <c r="I293" s="14"/>
    </row>
    <row r="294" spans="1:9" ht="12.75" hidden="1">
      <c r="A294" s="77" t="s">
        <v>447</v>
      </c>
      <c r="B294" s="77"/>
      <c r="C294" s="24">
        <v>10</v>
      </c>
      <c r="D294" s="24" t="s">
        <v>769</v>
      </c>
      <c r="E294" s="28" t="s">
        <v>446</v>
      </c>
      <c r="F294" s="24"/>
      <c r="G294" s="87">
        <f>G295</f>
        <v>0</v>
      </c>
      <c r="I294" s="14"/>
    </row>
    <row r="295" spans="1:9" ht="25.5" hidden="1">
      <c r="A295" s="23" t="s">
        <v>463</v>
      </c>
      <c r="B295" s="23"/>
      <c r="C295" s="24">
        <v>10</v>
      </c>
      <c r="D295" s="24" t="s">
        <v>769</v>
      </c>
      <c r="E295" s="28" t="s">
        <v>446</v>
      </c>
      <c r="F295" s="24">
        <v>300</v>
      </c>
      <c r="G295" s="89"/>
      <c r="I295" s="14"/>
    </row>
    <row r="296" spans="1:9" ht="12.75">
      <c r="A296" s="22" t="s">
        <v>250</v>
      </c>
      <c r="B296" s="22"/>
      <c r="C296" s="21" t="s">
        <v>236</v>
      </c>
      <c r="D296" s="21" t="s">
        <v>159</v>
      </c>
      <c r="E296" s="21" t="s">
        <v>469</v>
      </c>
      <c r="F296" s="21" t="s">
        <v>469</v>
      </c>
      <c r="G296" s="87">
        <f>G297+G310</f>
        <v>3267698</v>
      </c>
      <c r="I296" s="14"/>
    </row>
    <row r="297" spans="1:9" ht="38.25">
      <c r="A297" s="31" t="s">
        <v>673</v>
      </c>
      <c r="B297" s="31"/>
      <c r="C297" s="24">
        <v>10</v>
      </c>
      <c r="D297" s="24" t="s">
        <v>159</v>
      </c>
      <c r="E297" s="28" t="s">
        <v>239</v>
      </c>
      <c r="F297" s="24"/>
      <c r="G297" s="87">
        <f>G298+G302</f>
        <v>3267698</v>
      </c>
      <c r="I297" s="14"/>
    </row>
    <row r="298" spans="1:9" ht="51" hidden="1">
      <c r="A298" s="300" t="s">
        <v>374</v>
      </c>
      <c r="B298" s="31"/>
      <c r="C298" s="301">
        <v>10</v>
      </c>
      <c r="D298" s="301" t="s">
        <v>159</v>
      </c>
      <c r="E298" s="276" t="s">
        <v>712</v>
      </c>
      <c r="F298" s="301"/>
      <c r="G298" s="89"/>
      <c r="I298" s="14"/>
    </row>
    <row r="299" spans="1:9" ht="38.25" hidden="1">
      <c r="A299" s="69" t="s">
        <v>729</v>
      </c>
      <c r="B299" s="31"/>
      <c r="C299" s="301">
        <v>10</v>
      </c>
      <c r="D299" s="301" t="s">
        <v>159</v>
      </c>
      <c r="E299" s="276" t="s">
        <v>716</v>
      </c>
      <c r="F299" s="301"/>
      <c r="G299" s="89"/>
      <c r="I299" s="14"/>
    </row>
    <row r="300" spans="1:9" ht="25.5" hidden="1">
      <c r="A300" s="303" t="s">
        <v>189</v>
      </c>
      <c r="B300" s="31"/>
      <c r="C300" s="301">
        <v>10</v>
      </c>
      <c r="D300" s="301" t="s">
        <v>159</v>
      </c>
      <c r="E300" s="276" t="s">
        <v>717</v>
      </c>
      <c r="F300" s="301" t="s">
        <v>469</v>
      </c>
      <c r="G300" s="89"/>
      <c r="I300" s="14"/>
    </row>
    <row r="301" spans="1:9" ht="63.75" hidden="1">
      <c r="A301" s="304" t="s">
        <v>474</v>
      </c>
      <c r="B301" s="31"/>
      <c r="C301" s="301">
        <v>10</v>
      </c>
      <c r="D301" s="301" t="s">
        <v>159</v>
      </c>
      <c r="E301" s="276" t="s">
        <v>717</v>
      </c>
      <c r="F301" s="301" t="s">
        <v>292</v>
      </c>
      <c r="G301" s="89"/>
      <c r="I301" s="14"/>
    </row>
    <row r="302" spans="1:9" ht="39.75" customHeight="1">
      <c r="A302" s="20" t="s">
        <v>674</v>
      </c>
      <c r="B302" s="20"/>
      <c r="C302" s="24">
        <v>10</v>
      </c>
      <c r="D302" s="24" t="s">
        <v>159</v>
      </c>
      <c r="E302" s="13" t="s">
        <v>240</v>
      </c>
      <c r="F302" s="24"/>
      <c r="G302" s="87">
        <f>G303+G306</f>
        <v>3267698</v>
      </c>
      <c r="I302" s="14"/>
    </row>
    <row r="303" spans="1:9" ht="25.5" hidden="1">
      <c r="A303" s="63" t="s">
        <v>643</v>
      </c>
      <c r="B303" s="20"/>
      <c r="C303" s="301">
        <v>10</v>
      </c>
      <c r="D303" s="301" t="s">
        <v>159</v>
      </c>
      <c r="E303" s="276" t="s">
        <v>241</v>
      </c>
      <c r="F303" s="301"/>
      <c r="G303" s="87"/>
      <c r="I303" s="14"/>
    </row>
    <row r="304" spans="1:9" ht="25.5" hidden="1">
      <c r="A304" s="303" t="s">
        <v>189</v>
      </c>
      <c r="B304" s="20"/>
      <c r="C304" s="301">
        <v>10</v>
      </c>
      <c r="D304" s="301" t="s">
        <v>159</v>
      </c>
      <c r="E304" s="276" t="s">
        <v>703</v>
      </c>
      <c r="F304" s="301"/>
      <c r="G304" s="302"/>
      <c r="I304" s="14"/>
    </row>
    <row r="305" spans="1:9" ht="63.75" hidden="1">
      <c r="A305" s="304" t="s">
        <v>474</v>
      </c>
      <c r="B305" s="20"/>
      <c r="C305" s="301">
        <v>10</v>
      </c>
      <c r="D305" s="301" t="s">
        <v>159</v>
      </c>
      <c r="E305" s="276" t="s">
        <v>703</v>
      </c>
      <c r="F305" s="301">
        <v>100</v>
      </c>
      <c r="G305" s="302"/>
      <c r="I305" s="14"/>
    </row>
    <row r="306" spans="1:9" ht="25.5">
      <c r="A306" s="67" t="s">
        <v>644</v>
      </c>
      <c r="B306" s="67"/>
      <c r="C306" s="24">
        <v>10</v>
      </c>
      <c r="D306" s="24" t="s">
        <v>159</v>
      </c>
      <c r="E306" s="13" t="s">
        <v>214</v>
      </c>
      <c r="F306" s="24"/>
      <c r="G306" s="87">
        <f>G307</f>
        <v>3267698</v>
      </c>
      <c r="I306" s="14"/>
    </row>
    <row r="307" spans="1:9" ht="12.75">
      <c r="A307" s="23" t="s">
        <v>726</v>
      </c>
      <c r="B307" s="23"/>
      <c r="C307" s="24">
        <v>10</v>
      </c>
      <c r="D307" s="24" t="s">
        <v>159</v>
      </c>
      <c r="E307" s="28" t="s">
        <v>618</v>
      </c>
      <c r="F307" s="24"/>
      <c r="G307" s="87">
        <f>SUM(G308:G309)</f>
        <v>3267698</v>
      </c>
      <c r="I307" s="14"/>
    </row>
    <row r="308" spans="1:9" ht="25.5">
      <c r="A308" s="23" t="s">
        <v>403</v>
      </c>
      <c r="B308" s="23"/>
      <c r="C308" s="24">
        <v>10</v>
      </c>
      <c r="D308" s="24" t="s">
        <v>159</v>
      </c>
      <c r="E308" s="28" t="s">
        <v>618</v>
      </c>
      <c r="F308" s="24">
        <v>200</v>
      </c>
      <c r="G308" s="89">
        <v>13018</v>
      </c>
      <c r="I308" s="14"/>
    </row>
    <row r="309" spans="1:9" ht="25.5">
      <c r="A309" s="23" t="s">
        <v>463</v>
      </c>
      <c r="B309" s="23"/>
      <c r="C309" s="24">
        <v>10</v>
      </c>
      <c r="D309" s="24" t="s">
        <v>159</v>
      </c>
      <c r="E309" s="28" t="s">
        <v>618</v>
      </c>
      <c r="F309" s="24">
        <v>300</v>
      </c>
      <c r="G309" s="89">
        <v>3254680</v>
      </c>
      <c r="I309" s="14"/>
    </row>
    <row r="310" spans="1:9" ht="51" hidden="1">
      <c r="A310" s="305" t="s">
        <v>672</v>
      </c>
      <c r="B310" s="308"/>
      <c r="C310" s="301">
        <v>10</v>
      </c>
      <c r="D310" s="301" t="s">
        <v>159</v>
      </c>
      <c r="E310" s="276" t="s">
        <v>109</v>
      </c>
      <c r="F310" s="301" t="s">
        <v>469</v>
      </c>
      <c r="G310" s="306"/>
      <c r="I310" s="14"/>
    </row>
    <row r="311" spans="1:9" ht="89.25" hidden="1">
      <c r="A311" s="78" t="s">
        <v>697</v>
      </c>
      <c r="B311" s="308"/>
      <c r="C311" s="301">
        <v>10</v>
      </c>
      <c r="D311" s="301" t="s">
        <v>159</v>
      </c>
      <c r="E311" s="276" t="s">
        <v>110</v>
      </c>
      <c r="F311" s="301"/>
      <c r="G311" s="306"/>
      <c r="I311" s="14"/>
    </row>
    <row r="312" spans="1:9" ht="76.5" hidden="1">
      <c r="A312" s="63" t="s">
        <v>634</v>
      </c>
      <c r="B312" s="308"/>
      <c r="C312" s="301">
        <v>10</v>
      </c>
      <c r="D312" s="301" t="s">
        <v>159</v>
      </c>
      <c r="E312" s="276" t="s">
        <v>115</v>
      </c>
      <c r="F312" s="301"/>
      <c r="G312" s="306"/>
      <c r="I312" s="14"/>
    </row>
    <row r="313" spans="1:9" ht="25.5" hidden="1">
      <c r="A313" s="303" t="s">
        <v>189</v>
      </c>
      <c r="B313" s="308"/>
      <c r="C313" s="301">
        <v>10</v>
      </c>
      <c r="D313" s="301" t="s">
        <v>159</v>
      </c>
      <c r="E313" s="276" t="s">
        <v>116</v>
      </c>
      <c r="F313" s="301" t="s">
        <v>469</v>
      </c>
      <c r="G313" s="306"/>
      <c r="I313" s="14"/>
    </row>
    <row r="314" spans="1:9" ht="63.75" hidden="1">
      <c r="A314" s="304" t="s">
        <v>474</v>
      </c>
      <c r="B314" s="308"/>
      <c r="C314" s="301">
        <v>10</v>
      </c>
      <c r="D314" s="301" t="s">
        <v>159</v>
      </c>
      <c r="E314" s="276" t="s">
        <v>116</v>
      </c>
      <c r="F314" s="301">
        <v>100</v>
      </c>
      <c r="G314" s="306"/>
      <c r="I314" s="14"/>
    </row>
    <row r="315" spans="1:9" ht="12.75">
      <c r="A315" s="33" t="s">
        <v>617</v>
      </c>
      <c r="B315" s="33"/>
      <c r="C315" s="34" t="s">
        <v>162</v>
      </c>
      <c r="D315" s="60" t="s">
        <v>649</v>
      </c>
      <c r="E315" s="34" t="s">
        <v>469</v>
      </c>
      <c r="F315" s="34" t="s">
        <v>469</v>
      </c>
      <c r="G315" s="88">
        <f>G316</f>
        <v>300000</v>
      </c>
      <c r="I315" s="14"/>
    </row>
    <row r="316" spans="1:9" ht="12.75">
      <c r="A316" s="22" t="s">
        <v>847</v>
      </c>
      <c r="B316" s="22"/>
      <c r="C316" s="21" t="s">
        <v>162</v>
      </c>
      <c r="D316" s="21" t="s">
        <v>158</v>
      </c>
      <c r="E316" s="21" t="s">
        <v>469</v>
      </c>
      <c r="F316" s="21" t="s">
        <v>469</v>
      </c>
      <c r="G316" s="87">
        <f>G317+G324</f>
        <v>300000</v>
      </c>
      <c r="I316" s="14"/>
    </row>
    <row r="317" spans="1:9" ht="63.75" hidden="1">
      <c r="A317" s="31" t="s">
        <v>669</v>
      </c>
      <c r="B317" s="31"/>
      <c r="C317" s="24">
        <v>11</v>
      </c>
      <c r="D317" s="59" t="s">
        <v>158</v>
      </c>
      <c r="E317" s="28" t="s">
        <v>123</v>
      </c>
      <c r="F317" s="21"/>
      <c r="G317" s="87">
        <f>G318</f>
        <v>0</v>
      </c>
      <c r="I317" s="14"/>
    </row>
    <row r="318" spans="1:9" ht="89.25" hidden="1">
      <c r="A318" s="20" t="s">
        <v>364</v>
      </c>
      <c r="B318" s="20"/>
      <c r="C318" s="24">
        <v>11</v>
      </c>
      <c r="D318" s="59" t="s">
        <v>158</v>
      </c>
      <c r="E318" s="13" t="s">
        <v>365</v>
      </c>
      <c r="F318" s="21"/>
      <c r="G318" s="87">
        <f>G319</f>
        <v>0</v>
      </c>
      <c r="I318" s="14"/>
    </row>
    <row r="319" spans="1:9" ht="38.25" hidden="1">
      <c r="A319" s="25" t="s">
        <v>366</v>
      </c>
      <c r="B319" s="25"/>
      <c r="C319" s="24">
        <v>11</v>
      </c>
      <c r="D319" s="59" t="s">
        <v>158</v>
      </c>
      <c r="E319" s="28" t="s">
        <v>367</v>
      </c>
      <c r="F319" s="21"/>
      <c r="G319" s="87">
        <f>G320+G322</f>
        <v>0</v>
      </c>
      <c r="I319" s="14"/>
    </row>
    <row r="320" spans="1:9" ht="38.25" hidden="1">
      <c r="A320" s="25" t="s">
        <v>744</v>
      </c>
      <c r="B320" s="25"/>
      <c r="C320" s="24">
        <v>11</v>
      </c>
      <c r="D320" s="59" t="s">
        <v>158</v>
      </c>
      <c r="E320" s="28" t="s">
        <v>745</v>
      </c>
      <c r="F320" s="21"/>
      <c r="G320" s="87">
        <f>G321</f>
        <v>0</v>
      </c>
      <c r="I320" s="14"/>
    </row>
    <row r="321" spans="1:9" ht="25.5" hidden="1">
      <c r="A321" s="23" t="s">
        <v>403</v>
      </c>
      <c r="B321" s="25"/>
      <c r="C321" s="24">
        <v>11</v>
      </c>
      <c r="D321" s="59" t="s">
        <v>158</v>
      </c>
      <c r="E321" s="28" t="s">
        <v>745</v>
      </c>
      <c r="F321" s="21">
        <v>200</v>
      </c>
      <c r="G321" s="87"/>
      <c r="I321" s="14"/>
    </row>
    <row r="322" spans="1:9" ht="38.25" hidden="1">
      <c r="A322" s="278" t="s">
        <v>368</v>
      </c>
      <c r="B322" s="278"/>
      <c r="C322" s="24">
        <v>11</v>
      </c>
      <c r="D322" s="59" t="s">
        <v>158</v>
      </c>
      <c r="E322" s="28" t="s">
        <v>369</v>
      </c>
      <c r="F322" s="21"/>
      <c r="G322" s="87">
        <f>G323</f>
        <v>0</v>
      </c>
      <c r="I322" s="14"/>
    </row>
    <row r="323" spans="1:9" ht="25.5" hidden="1">
      <c r="A323" s="81" t="s">
        <v>370</v>
      </c>
      <c r="B323" s="81"/>
      <c r="C323" s="24">
        <v>11</v>
      </c>
      <c r="D323" s="59" t="s">
        <v>158</v>
      </c>
      <c r="E323" s="28" t="s">
        <v>369</v>
      </c>
      <c r="F323" s="21">
        <v>400</v>
      </c>
      <c r="G323" s="89"/>
      <c r="I323" s="14"/>
    </row>
    <row r="324" spans="1:9" ht="51.75" customHeight="1">
      <c r="A324" s="31" t="s">
        <v>846</v>
      </c>
      <c r="B324" s="31"/>
      <c r="C324" s="24" t="s">
        <v>162</v>
      </c>
      <c r="D324" s="24" t="s">
        <v>158</v>
      </c>
      <c r="E324" s="28" t="s">
        <v>845</v>
      </c>
      <c r="F324" s="35" t="s">
        <v>469</v>
      </c>
      <c r="G324" s="87">
        <f>G325</f>
        <v>300000</v>
      </c>
      <c r="I324" s="14"/>
    </row>
    <row r="325" spans="1:9" ht="76.5">
      <c r="A325" s="20" t="s">
        <v>844</v>
      </c>
      <c r="B325" s="20"/>
      <c r="C325" s="24" t="s">
        <v>162</v>
      </c>
      <c r="D325" s="24" t="s">
        <v>158</v>
      </c>
      <c r="E325" s="28" t="s">
        <v>623</v>
      </c>
      <c r="F325" s="36" t="s">
        <v>469</v>
      </c>
      <c r="G325" s="87">
        <f>G326</f>
        <v>300000</v>
      </c>
      <c r="I325" s="14"/>
    </row>
    <row r="326" spans="1:9" ht="63.75">
      <c r="A326" s="69" t="s">
        <v>622</v>
      </c>
      <c r="B326" s="69"/>
      <c r="C326" s="24" t="s">
        <v>162</v>
      </c>
      <c r="D326" s="24" t="s">
        <v>158</v>
      </c>
      <c r="E326" s="28" t="s">
        <v>621</v>
      </c>
      <c r="F326" s="36"/>
      <c r="G326" s="87">
        <f>G327</f>
        <v>300000</v>
      </c>
      <c r="I326" s="14"/>
    </row>
    <row r="327" spans="1:9" ht="51">
      <c r="A327" s="69" t="s">
        <v>620</v>
      </c>
      <c r="B327" s="69"/>
      <c r="C327" s="24" t="s">
        <v>162</v>
      </c>
      <c r="D327" s="24" t="s">
        <v>158</v>
      </c>
      <c r="E327" s="28" t="s">
        <v>619</v>
      </c>
      <c r="F327" s="36"/>
      <c r="G327" s="87">
        <f>G328</f>
        <v>300000</v>
      </c>
      <c r="I327" s="14"/>
    </row>
    <row r="328" spans="1:9" ht="25.5">
      <c r="A328" s="26" t="s">
        <v>403</v>
      </c>
      <c r="B328" s="26"/>
      <c r="C328" s="27" t="s">
        <v>162</v>
      </c>
      <c r="D328" s="27" t="s">
        <v>158</v>
      </c>
      <c r="E328" s="30" t="s">
        <v>619</v>
      </c>
      <c r="F328" s="51">
        <v>200</v>
      </c>
      <c r="G328" s="86">
        <v>300000</v>
      </c>
      <c r="I328" s="14"/>
    </row>
    <row r="329" spans="1:9" ht="25.5">
      <c r="A329" s="44" t="s">
        <v>650</v>
      </c>
      <c r="B329" s="60" t="s">
        <v>728</v>
      </c>
      <c r="C329" s="99"/>
      <c r="D329" s="99"/>
      <c r="E329" s="100"/>
      <c r="F329" s="85"/>
      <c r="G329" s="90">
        <f>G330+G350+G357+G366+G405</f>
        <v>22801348</v>
      </c>
      <c r="I329" s="14"/>
    </row>
    <row r="330" spans="1:9" ht="12.75">
      <c r="A330" s="33" t="s">
        <v>293</v>
      </c>
      <c r="B330" s="34"/>
      <c r="C330" s="34" t="s">
        <v>156</v>
      </c>
      <c r="D330" s="60" t="s">
        <v>649</v>
      </c>
      <c r="E330" s="34" t="s">
        <v>469</v>
      </c>
      <c r="F330" s="34" t="s">
        <v>469</v>
      </c>
      <c r="G330" s="90">
        <f>G331+G339</f>
        <v>4971337</v>
      </c>
      <c r="I330" s="14"/>
    </row>
    <row r="331" spans="1:9" ht="38.25">
      <c r="A331" s="22" t="s">
        <v>559</v>
      </c>
      <c r="B331" s="21"/>
      <c r="C331" s="21" t="s">
        <v>156</v>
      </c>
      <c r="D331" s="21" t="s">
        <v>160</v>
      </c>
      <c r="E331" s="21" t="s">
        <v>469</v>
      </c>
      <c r="F331" s="21" t="s">
        <v>469</v>
      </c>
      <c r="G331" s="87">
        <f>G332</f>
        <v>3929637</v>
      </c>
      <c r="I331" s="14"/>
    </row>
    <row r="332" spans="1:9" ht="25.5">
      <c r="A332" s="31" t="s">
        <v>538</v>
      </c>
      <c r="B332" s="31"/>
      <c r="C332" s="24" t="s">
        <v>156</v>
      </c>
      <c r="D332" s="24" t="s">
        <v>160</v>
      </c>
      <c r="E332" s="24" t="s">
        <v>938</v>
      </c>
      <c r="F332" s="24" t="s">
        <v>469</v>
      </c>
      <c r="G332" s="87">
        <f>G333</f>
        <v>3929637</v>
      </c>
      <c r="I332" s="14"/>
    </row>
    <row r="333" spans="1:9" ht="51">
      <c r="A333" s="20" t="s">
        <v>540</v>
      </c>
      <c r="B333" s="20"/>
      <c r="C333" s="24" t="s">
        <v>156</v>
      </c>
      <c r="D333" s="24" t="s">
        <v>160</v>
      </c>
      <c r="E333" s="24" t="s">
        <v>939</v>
      </c>
      <c r="F333" s="25" t="s">
        <v>469</v>
      </c>
      <c r="G333" s="87">
        <f>G334</f>
        <v>3929637</v>
      </c>
      <c r="I333" s="14"/>
    </row>
    <row r="334" spans="1:9" ht="38.25">
      <c r="A334" s="63" t="s">
        <v>294</v>
      </c>
      <c r="B334" s="63"/>
      <c r="C334" s="24" t="s">
        <v>156</v>
      </c>
      <c r="D334" s="24" t="s">
        <v>160</v>
      </c>
      <c r="E334" s="24" t="s">
        <v>715</v>
      </c>
      <c r="F334" s="25"/>
      <c r="G334" s="87">
        <f>G335</f>
        <v>3929637</v>
      </c>
      <c r="I334" s="14"/>
    </row>
    <row r="335" spans="1:9" ht="25.5">
      <c r="A335" s="25" t="s">
        <v>428</v>
      </c>
      <c r="B335" s="25"/>
      <c r="C335" s="24" t="s">
        <v>156</v>
      </c>
      <c r="D335" s="24" t="s">
        <v>160</v>
      </c>
      <c r="E335" s="24" t="s">
        <v>940</v>
      </c>
      <c r="F335" s="24" t="s">
        <v>469</v>
      </c>
      <c r="G335" s="87">
        <f>SUM(G336:G338)</f>
        <v>3929637</v>
      </c>
      <c r="I335" s="14"/>
    </row>
    <row r="336" spans="1:9" ht="63.75">
      <c r="A336" s="23" t="s">
        <v>474</v>
      </c>
      <c r="B336" s="23"/>
      <c r="C336" s="24" t="s">
        <v>156</v>
      </c>
      <c r="D336" s="24" t="s">
        <v>160</v>
      </c>
      <c r="E336" s="24" t="s">
        <v>940</v>
      </c>
      <c r="F336" s="24">
        <v>100</v>
      </c>
      <c r="G336" s="89">
        <v>3674037</v>
      </c>
      <c r="I336" s="14"/>
    </row>
    <row r="337" spans="1:9" ht="25.5">
      <c r="A337" s="23" t="s">
        <v>403</v>
      </c>
      <c r="B337" s="23"/>
      <c r="C337" s="24" t="s">
        <v>156</v>
      </c>
      <c r="D337" s="24" t="s">
        <v>160</v>
      </c>
      <c r="E337" s="24" t="s">
        <v>940</v>
      </c>
      <c r="F337" s="24" t="s">
        <v>456</v>
      </c>
      <c r="G337" s="89">
        <v>254600</v>
      </c>
      <c r="I337" s="14"/>
    </row>
    <row r="338" spans="1:9" ht="12.75">
      <c r="A338" s="23" t="s">
        <v>459</v>
      </c>
      <c r="B338" s="23"/>
      <c r="C338" s="24" t="s">
        <v>156</v>
      </c>
      <c r="D338" s="24" t="s">
        <v>160</v>
      </c>
      <c r="E338" s="24" t="s">
        <v>940</v>
      </c>
      <c r="F338" s="24">
        <v>800</v>
      </c>
      <c r="G338" s="89">
        <v>1000</v>
      </c>
      <c r="I338" s="14"/>
    </row>
    <row r="339" spans="1:9" ht="12.75">
      <c r="A339" s="22" t="s">
        <v>660</v>
      </c>
      <c r="B339" s="21"/>
      <c r="C339" s="21" t="s">
        <v>156</v>
      </c>
      <c r="D339" s="21" t="s">
        <v>768</v>
      </c>
      <c r="E339" s="21" t="s">
        <v>469</v>
      </c>
      <c r="F339" s="21" t="s">
        <v>469</v>
      </c>
      <c r="G339" s="87">
        <f>G340</f>
        <v>1041700</v>
      </c>
      <c r="I339" s="14"/>
    </row>
    <row r="340" spans="1:9" ht="25.5">
      <c r="A340" s="31" t="s">
        <v>487</v>
      </c>
      <c r="B340" s="31"/>
      <c r="C340" s="24" t="s">
        <v>156</v>
      </c>
      <c r="D340" s="24" t="s">
        <v>768</v>
      </c>
      <c r="E340" s="24" t="s">
        <v>372</v>
      </c>
      <c r="F340" s="24" t="s">
        <v>469</v>
      </c>
      <c r="G340" s="87">
        <f>G341+G345</f>
        <v>1041700</v>
      </c>
      <c r="I340" s="14"/>
    </row>
    <row r="341" spans="1:9" ht="51">
      <c r="A341" s="20" t="s">
        <v>865</v>
      </c>
      <c r="B341" s="20"/>
      <c r="C341" s="24" t="s">
        <v>156</v>
      </c>
      <c r="D341" s="24" t="s">
        <v>768</v>
      </c>
      <c r="E341" s="13" t="s">
        <v>95</v>
      </c>
      <c r="F341" s="25" t="s">
        <v>469</v>
      </c>
      <c r="G341" s="87">
        <f>G342</f>
        <v>124300</v>
      </c>
      <c r="I341" s="14"/>
    </row>
    <row r="342" spans="1:9" ht="51">
      <c r="A342" s="71" t="s">
        <v>637</v>
      </c>
      <c r="B342" s="71"/>
      <c r="C342" s="24" t="s">
        <v>156</v>
      </c>
      <c r="D342" s="24" t="s">
        <v>768</v>
      </c>
      <c r="E342" s="13" t="s">
        <v>215</v>
      </c>
      <c r="F342" s="25"/>
      <c r="G342" s="87">
        <f>G343</f>
        <v>124300</v>
      </c>
      <c r="I342" s="14"/>
    </row>
    <row r="343" spans="1:9" ht="38.25">
      <c r="A343" s="25" t="s">
        <v>866</v>
      </c>
      <c r="B343" s="25"/>
      <c r="C343" s="24" t="s">
        <v>156</v>
      </c>
      <c r="D343" s="24" t="s">
        <v>768</v>
      </c>
      <c r="E343" s="28" t="s">
        <v>638</v>
      </c>
      <c r="F343" s="24" t="s">
        <v>469</v>
      </c>
      <c r="G343" s="87">
        <f>G344</f>
        <v>124300</v>
      </c>
      <c r="I343" s="14"/>
    </row>
    <row r="344" spans="1:9" ht="38.25">
      <c r="A344" s="23" t="s">
        <v>472</v>
      </c>
      <c r="B344" s="23"/>
      <c r="C344" s="24" t="s">
        <v>156</v>
      </c>
      <c r="D344" s="24" t="s">
        <v>768</v>
      </c>
      <c r="E344" s="28" t="s">
        <v>638</v>
      </c>
      <c r="F344" s="24" t="s">
        <v>461</v>
      </c>
      <c r="G344" s="89">
        <v>124300</v>
      </c>
      <c r="I344" s="14"/>
    </row>
    <row r="345" spans="1:9" ht="63.75">
      <c r="A345" s="20" t="s">
        <v>539</v>
      </c>
      <c r="B345" s="20"/>
      <c r="C345" s="24" t="s">
        <v>156</v>
      </c>
      <c r="D345" s="24" t="s">
        <v>768</v>
      </c>
      <c r="E345" s="24" t="s">
        <v>96</v>
      </c>
      <c r="F345" s="25" t="s">
        <v>469</v>
      </c>
      <c r="G345" s="87">
        <f>G346</f>
        <v>917400</v>
      </c>
      <c r="I345" s="14"/>
    </row>
    <row r="346" spans="1:9" ht="51">
      <c r="A346" s="23" t="s">
        <v>288</v>
      </c>
      <c r="B346" s="23"/>
      <c r="C346" s="24" t="s">
        <v>156</v>
      </c>
      <c r="D346" s="24" t="s">
        <v>768</v>
      </c>
      <c r="E346" s="24" t="s">
        <v>295</v>
      </c>
      <c r="F346" s="25"/>
      <c r="G346" s="87">
        <f>G347</f>
        <v>917400</v>
      </c>
      <c r="I346" s="14"/>
    </row>
    <row r="347" spans="1:9" ht="51">
      <c r="A347" s="25" t="s">
        <v>167</v>
      </c>
      <c r="B347" s="25"/>
      <c r="C347" s="24" t="s">
        <v>156</v>
      </c>
      <c r="D347" s="24" t="s">
        <v>768</v>
      </c>
      <c r="E347" s="28" t="s">
        <v>639</v>
      </c>
      <c r="F347" s="24"/>
      <c r="G347" s="87">
        <f>SUM(G348:G349)</f>
        <v>917400</v>
      </c>
      <c r="I347" s="14"/>
    </row>
    <row r="348" spans="1:9" ht="63.75">
      <c r="A348" s="23" t="s">
        <v>474</v>
      </c>
      <c r="B348" s="23"/>
      <c r="C348" s="24" t="s">
        <v>156</v>
      </c>
      <c r="D348" s="24" t="s">
        <v>768</v>
      </c>
      <c r="E348" s="28" t="s">
        <v>639</v>
      </c>
      <c r="F348" s="24">
        <v>100</v>
      </c>
      <c r="G348" s="89">
        <v>882000</v>
      </c>
      <c r="I348" s="14"/>
    </row>
    <row r="349" spans="1:9" ht="25.5">
      <c r="A349" s="23" t="s">
        <v>403</v>
      </c>
      <c r="B349" s="23"/>
      <c r="C349" s="24" t="s">
        <v>156</v>
      </c>
      <c r="D349" s="24" t="s">
        <v>768</v>
      </c>
      <c r="E349" s="28" t="s">
        <v>639</v>
      </c>
      <c r="F349" s="24" t="s">
        <v>456</v>
      </c>
      <c r="G349" s="89">
        <v>35400</v>
      </c>
      <c r="I349" s="14"/>
    </row>
    <row r="350" spans="1:9" ht="12.75">
      <c r="A350" s="33" t="s">
        <v>420</v>
      </c>
      <c r="B350" s="33"/>
      <c r="C350" s="34" t="s">
        <v>159</v>
      </c>
      <c r="D350" s="60" t="s">
        <v>649</v>
      </c>
      <c r="E350" s="34" t="s">
        <v>469</v>
      </c>
      <c r="F350" s="34" t="s">
        <v>469</v>
      </c>
      <c r="G350" s="128">
        <f>G351</f>
        <v>305800</v>
      </c>
      <c r="I350" s="14"/>
    </row>
    <row r="351" spans="1:9" ht="12.75">
      <c r="A351" s="22" t="s">
        <v>421</v>
      </c>
      <c r="B351" s="22"/>
      <c r="C351" s="21" t="s">
        <v>159</v>
      </c>
      <c r="D351" s="21" t="s">
        <v>156</v>
      </c>
      <c r="E351" s="21" t="s">
        <v>469</v>
      </c>
      <c r="F351" s="21" t="s">
        <v>469</v>
      </c>
      <c r="G351" s="87">
        <f>G352</f>
        <v>305800</v>
      </c>
      <c r="I351" s="14"/>
    </row>
    <row r="352" spans="1:9" ht="25.5" customHeight="1">
      <c r="A352" s="31" t="s">
        <v>947</v>
      </c>
      <c r="B352" s="31"/>
      <c r="C352" s="24" t="s">
        <v>159</v>
      </c>
      <c r="D352" s="24" t="s">
        <v>156</v>
      </c>
      <c r="E352" s="28" t="s">
        <v>111</v>
      </c>
      <c r="F352" s="24" t="s">
        <v>469</v>
      </c>
      <c r="G352" s="87">
        <f>G353</f>
        <v>305800</v>
      </c>
      <c r="I352" s="14"/>
    </row>
    <row r="353" spans="1:9" ht="51">
      <c r="A353" s="20" t="s">
        <v>285</v>
      </c>
      <c r="B353" s="20"/>
      <c r="C353" s="24" t="s">
        <v>159</v>
      </c>
      <c r="D353" s="24" t="s">
        <v>156</v>
      </c>
      <c r="E353" s="28" t="s">
        <v>117</v>
      </c>
      <c r="F353" s="24"/>
      <c r="G353" s="87">
        <f>G354</f>
        <v>305800</v>
      </c>
      <c r="I353" s="14"/>
    </row>
    <row r="354" spans="1:9" ht="51">
      <c r="A354" s="63" t="s">
        <v>640</v>
      </c>
      <c r="B354" s="63"/>
      <c r="C354" s="24" t="s">
        <v>159</v>
      </c>
      <c r="D354" s="24" t="s">
        <v>156</v>
      </c>
      <c r="E354" s="28" t="s">
        <v>118</v>
      </c>
      <c r="F354" s="24"/>
      <c r="G354" s="87">
        <f>G355</f>
        <v>305800</v>
      </c>
      <c r="I354" s="14"/>
    </row>
    <row r="355" spans="1:9" ht="25.5">
      <c r="A355" s="25" t="s">
        <v>659</v>
      </c>
      <c r="B355" s="25"/>
      <c r="C355" s="24" t="s">
        <v>159</v>
      </c>
      <c r="D355" s="24" t="s">
        <v>156</v>
      </c>
      <c r="E355" s="28" t="s">
        <v>119</v>
      </c>
      <c r="F355" s="35" t="s">
        <v>469</v>
      </c>
      <c r="G355" s="87">
        <f>SUM(G356:G356)</f>
        <v>305800</v>
      </c>
      <c r="I355" s="14"/>
    </row>
    <row r="356" spans="1:9" ht="63.75">
      <c r="A356" s="23" t="s">
        <v>474</v>
      </c>
      <c r="B356" s="23"/>
      <c r="C356" s="24" t="s">
        <v>159</v>
      </c>
      <c r="D356" s="24" t="s">
        <v>156</v>
      </c>
      <c r="E356" s="28" t="s">
        <v>119</v>
      </c>
      <c r="F356" s="24">
        <v>100</v>
      </c>
      <c r="G356" s="89">
        <v>305800</v>
      </c>
      <c r="I356" s="14"/>
    </row>
    <row r="357" spans="1:9" ht="12.75">
      <c r="A357" s="33" t="s">
        <v>243</v>
      </c>
      <c r="B357" s="33"/>
      <c r="C357" s="34" t="s">
        <v>897</v>
      </c>
      <c r="D357" s="60" t="s">
        <v>649</v>
      </c>
      <c r="E357" s="34" t="s">
        <v>469</v>
      </c>
      <c r="F357" s="34" t="s">
        <v>469</v>
      </c>
      <c r="G357" s="90">
        <f>G358</f>
        <v>1364851</v>
      </c>
      <c r="I357" s="14"/>
    </row>
    <row r="358" spans="1:9" ht="12.75">
      <c r="A358" s="82" t="s">
        <v>246</v>
      </c>
      <c r="B358" s="82"/>
      <c r="C358" s="134" t="s">
        <v>897</v>
      </c>
      <c r="D358" s="134" t="s">
        <v>770</v>
      </c>
      <c r="E358" s="134" t="s">
        <v>469</v>
      </c>
      <c r="F358" s="134" t="s">
        <v>469</v>
      </c>
      <c r="G358" s="129">
        <f>G359</f>
        <v>1364851</v>
      </c>
      <c r="I358" s="14"/>
    </row>
    <row r="359" spans="1:9" ht="38.25">
      <c r="A359" s="31" t="s">
        <v>675</v>
      </c>
      <c r="B359" s="31"/>
      <c r="C359" s="24" t="s">
        <v>897</v>
      </c>
      <c r="D359" s="24" t="s">
        <v>770</v>
      </c>
      <c r="E359" s="28" t="s">
        <v>239</v>
      </c>
      <c r="F359" s="24" t="s">
        <v>469</v>
      </c>
      <c r="G359" s="87">
        <f>G360</f>
        <v>1364851</v>
      </c>
      <c r="I359" s="14"/>
    </row>
    <row r="360" spans="1:9" ht="51">
      <c r="A360" s="20" t="s">
        <v>374</v>
      </c>
      <c r="B360" s="20"/>
      <c r="C360" s="24" t="s">
        <v>897</v>
      </c>
      <c r="D360" s="24" t="s">
        <v>770</v>
      </c>
      <c r="E360" s="28" t="s">
        <v>712</v>
      </c>
      <c r="F360" s="25" t="s">
        <v>469</v>
      </c>
      <c r="G360" s="87">
        <f>G361</f>
        <v>1364851</v>
      </c>
      <c r="I360" s="14"/>
    </row>
    <row r="361" spans="1:9" ht="38.25">
      <c r="A361" s="25" t="s">
        <v>880</v>
      </c>
      <c r="B361" s="25"/>
      <c r="C361" s="24" t="s">
        <v>897</v>
      </c>
      <c r="D361" s="24" t="s">
        <v>770</v>
      </c>
      <c r="E361" s="28" t="s">
        <v>882</v>
      </c>
      <c r="F361" s="24"/>
      <c r="G361" s="87">
        <f>G362</f>
        <v>1364851</v>
      </c>
      <c r="I361" s="14"/>
    </row>
    <row r="362" spans="1:9" ht="25.5">
      <c r="A362" s="25" t="s">
        <v>428</v>
      </c>
      <c r="B362" s="25"/>
      <c r="C362" s="24" t="s">
        <v>897</v>
      </c>
      <c r="D362" s="24" t="s">
        <v>770</v>
      </c>
      <c r="E362" s="28" t="s">
        <v>883</v>
      </c>
      <c r="F362" s="24"/>
      <c r="G362" s="87">
        <f>SUM(G363:G365)</f>
        <v>1364851</v>
      </c>
      <c r="I362" s="14"/>
    </row>
    <row r="363" spans="1:9" ht="63.75">
      <c r="A363" s="23" t="s">
        <v>474</v>
      </c>
      <c r="B363" s="23"/>
      <c r="C363" s="24" t="s">
        <v>897</v>
      </c>
      <c r="D363" s="24" t="s">
        <v>770</v>
      </c>
      <c r="E363" s="28" t="s">
        <v>883</v>
      </c>
      <c r="F363" s="24" t="s">
        <v>292</v>
      </c>
      <c r="G363" s="89">
        <v>1192851</v>
      </c>
      <c r="I363" s="14"/>
    </row>
    <row r="364" spans="1:9" ht="25.5">
      <c r="A364" s="23" t="s">
        <v>403</v>
      </c>
      <c r="B364" s="23"/>
      <c r="C364" s="24" t="s">
        <v>897</v>
      </c>
      <c r="D364" s="24" t="s">
        <v>770</v>
      </c>
      <c r="E364" s="28" t="s">
        <v>883</v>
      </c>
      <c r="F364" s="24" t="s">
        <v>456</v>
      </c>
      <c r="G364" s="89">
        <v>168000</v>
      </c>
      <c r="I364" s="14"/>
    </row>
    <row r="365" spans="1:9" ht="12.75">
      <c r="A365" s="106" t="s">
        <v>459</v>
      </c>
      <c r="B365" s="106"/>
      <c r="C365" s="105" t="s">
        <v>897</v>
      </c>
      <c r="D365" s="105" t="s">
        <v>770</v>
      </c>
      <c r="E365" s="29" t="s">
        <v>883</v>
      </c>
      <c r="F365" s="105">
        <v>800</v>
      </c>
      <c r="G365" s="120">
        <v>4000</v>
      </c>
      <c r="I365" s="14"/>
    </row>
    <row r="366" spans="1:9" ht="12.75">
      <c r="A366" s="33" t="s">
        <v>248</v>
      </c>
      <c r="B366" s="33"/>
      <c r="C366" s="34" t="s">
        <v>236</v>
      </c>
      <c r="D366" s="60" t="s">
        <v>649</v>
      </c>
      <c r="E366" s="34" t="s">
        <v>469</v>
      </c>
      <c r="F366" s="34" t="s">
        <v>469</v>
      </c>
      <c r="G366" s="90">
        <f>G367+G385+G394</f>
        <v>16104360</v>
      </c>
      <c r="I366" s="14"/>
    </row>
    <row r="367" spans="1:9" ht="12.75">
      <c r="A367" s="22" t="s">
        <v>249</v>
      </c>
      <c r="B367" s="22"/>
      <c r="C367" s="21" t="s">
        <v>236</v>
      </c>
      <c r="D367" s="21" t="s">
        <v>769</v>
      </c>
      <c r="E367" s="21" t="s">
        <v>469</v>
      </c>
      <c r="F367" s="21" t="s">
        <v>469</v>
      </c>
      <c r="G367" s="129">
        <f>G368</f>
        <v>7986493</v>
      </c>
      <c r="I367" s="14"/>
    </row>
    <row r="368" spans="1:9" ht="25.5">
      <c r="A368" s="31" t="s">
        <v>529</v>
      </c>
      <c r="B368" s="31"/>
      <c r="C368" s="24" t="s">
        <v>236</v>
      </c>
      <c r="D368" s="24" t="s">
        <v>769</v>
      </c>
      <c r="E368" s="28" t="s">
        <v>372</v>
      </c>
      <c r="F368" s="24" t="s">
        <v>469</v>
      </c>
      <c r="G368" s="87">
        <f>G369</f>
        <v>7986493</v>
      </c>
      <c r="I368" s="14"/>
    </row>
    <row r="369" spans="1:9" ht="51">
      <c r="A369" s="20" t="s">
        <v>530</v>
      </c>
      <c r="B369" s="20"/>
      <c r="C369" s="24" t="s">
        <v>236</v>
      </c>
      <c r="D369" s="24" t="s">
        <v>769</v>
      </c>
      <c r="E369" s="13" t="s">
        <v>200</v>
      </c>
      <c r="F369" s="25" t="s">
        <v>469</v>
      </c>
      <c r="G369" s="87">
        <f>G370+G377+G381</f>
        <v>7986493</v>
      </c>
      <c r="I369" s="14"/>
    </row>
    <row r="370" spans="1:9" ht="25.5">
      <c r="A370" s="66" t="s">
        <v>885</v>
      </c>
      <c r="B370" s="66"/>
      <c r="C370" s="24" t="s">
        <v>236</v>
      </c>
      <c r="D370" s="24" t="s">
        <v>769</v>
      </c>
      <c r="E370" s="65" t="s">
        <v>209</v>
      </c>
      <c r="F370" s="24"/>
      <c r="G370" s="87">
        <f>G371+G374</f>
        <v>7542420</v>
      </c>
      <c r="I370" s="14"/>
    </row>
    <row r="371" spans="1:9" ht="25.5">
      <c r="A371" s="25" t="s">
        <v>289</v>
      </c>
      <c r="B371" s="25"/>
      <c r="C371" s="24" t="s">
        <v>236</v>
      </c>
      <c r="D371" s="24" t="s">
        <v>769</v>
      </c>
      <c r="E371" s="28" t="s">
        <v>886</v>
      </c>
      <c r="F371" s="24" t="s">
        <v>469</v>
      </c>
      <c r="G371" s="87">
        <f>SUM(G372:G373)</f>
        <v>6862287</v>
      </c>
      <c r="I371" s="14"/>
    </row>
    <row r="372" spans="1:9" ht="25.5">
      <c r="A372" s="23" t="s">
        <v>403</v>
      </c>
      <c r="B372" s="23"/>
      <c r="C372" s="24" t="s">
        <v>236</v>
      </c>
      <c r="D372" s="24" t="s">
        <v>769</v>
      </c>
      <c r="E372" s="28" t="s">
        <v>886</v>
      </c>
      <c r="F372" s="24">
        <v>200</v>
      </c>
      <c r="G372" s="89">
        <v>110000</v>
      </c>
      <c r="I372" s="14"/>
    </row>
    <row r="373" spans="1:9" ht="25.5">
      <c r="A373" s="23" t="s">
        <v>463</v>
      </c>
      <c r="B373" s="23"/>
      <c r="C373" s="24" t="s">
        <v>236</v>
      </c>
      <c r="D373" s="24" t="s">
        <v>769</v>
      </c>
      <c r="E373" s="28" t="s">
        <v>886</v>
      </c>
      <c r="F373" s="24">
        <v>300</v>
      </c>
      <c r="G373" s="89">
        <v>6752287</v>
      </c>
      <c r="I373" s="14"/>
    </row>
    <row r="374" spans="1:9" ht="25.5">
      <c r="A374" s="25" t="s">
        <v>290</v>
      </c>
      <c r="B374" s="25"/>
      <c r="C374" s="24" t="s">
        <v>236</v>
      </c>
      <c r="D374" s="24" t="s">
        <v>769</v>
      </c>
      <c r="E374" s="28" t="s">
        <v>887</v>
      </c>
      <c r="F374" s="24" t="s">
        <v>469</v>
      </c>
      <c r="G374" s="87">
        <f>SUM(G375:G376)</f>
        <v>680133</v>
      </c>
      <c r="I374" s="14"/>
    </row>
    <row r="375" spans="1:9" ht="25.5">
      <c r="A375" s="23" t="s">
        <v>403</v>
      </c>
      <c r="B375" s="23"/>
      <c r="C375" s="24" t="s">
        <v>236</v>
      </c>
      <c r="D375" s="24" t="s">
        <v>769</v>
      </c>
      <c r="E375" s="28" t="s">
        <v>887</v>
      </c>
      <c r="F375" s="24">
        <v>200</v>
      </c>
      <c r="G375" s="89">
        <v>23000</v>
      </c>
      <c r="I375" s="14"/>
    </row>
    <row r="376" spans="1:9" ht="25.5">
      <c r="A376" s="23" t="s">
        <v>463</v>
      </c>
      <c r="B376" s="23"/>
      <c r="C376" s="24" t="s">
        <v>236</v>
      </c>
      <c r="D376" s="24" t="s">
        <v>769</v>
      </c>
      <c r="E376" s="28" t="s">
        <v>887</v>
      </c>
      <c r="F376" s="24" t="s">
        <v>462</v>
      </c>
      <c r="G376" s="89">
        <v>657133</v>
      </c>
      <c r="I376" s="14"/>
    </row>
    <row r="377" spans="1:9" ht="25.5">
      <c r="A377" s="63" t="s">
        <v>206</v>
      </c>
      <c r="B377" s="63"/>
      <c r="C377" s="21" t="s">
        <v>236</v>
      </c>
      <c r="D377" s="21" t="s">
        <v>769</v>
      </c>
      <c r="E377" s="65" t="s">
        <v>210</v>
      </c>
      <c r="F377" s="21"/>
      <c r="G377" s="87">
        <f>G378</f>
        <v>142484</v>
      </c>
      <c r="I377" s="14"/>
    </row>
    <row r="378" spans="1:9" ht="38.25">
      <c r="A378" s="25" t="s">
        <v>432</v>
      </c>
      <c r="B378" s="25"/>
      <c r="C378" s="24" t="s">
        <v>236</v>
      </c>
      <c r="D378" s="24" t="s">
        <v>769</v>
      </c>
      <c r="E378" s="28" t="s">
        <v>211</v>
      </c>
      <c r="F378" s="24" t="s">
        <v>469</v>
      </c>
      <c r="G378" s="87">
        <f>SUM(G379:G380)</f>
        <v>142484</v>
      </c>
      <c r="I378" s="14"/>
    </row>
    <row r="379" spans="1:9" ht="25.5">
      <c r="A379" s="23" t="s">
        <v>403</v>
      </c>
      <c r="B379" s="23"/>
      <c r="C379" s="24" t="s">
        <v>236</v>
      </c>
      <c r="D379" s="24" t="s">
        <v>769</v>
      </c>
      <c r="E379" s="28" t="s">
        <v>211</v>
      </c>
      <c r="F379" s="24">
        <v>200</v>
      </c>
      <c r="G379" s="87">
        <v>3052</v>
      </c>
      <c r="I379" s="14"/>
    </row>
    <row r="380" spans="1:9" ht="25.5">
      <c r="A380" s="23" t="s">
        <v>463</v>
      </c>
      <c r="B380" s="23"/>
      <c r="C380" s="24" t="s">
        <v>236</v>
      </c>
      <c r="D380" s="24" t="s">
        <v>769</v>
      </c>
      <c r="E380" s="28" t="s">
        <v>211</v>
      </c>
      <c r="F380" s="24" t="s">
        <v>462</v>
      </c>
      <c r="G380" s="89">
        <v>139432</v>
      </c>
      <c r="I380" s="14"/>
    </row>
    <row r="381" spans="1:9" ht="38.25">
      <c r="A381" s="71" t="s">
        <v>888</v>
      </c>
      <c r="B381" s="71"/>
      <c r="C381" s="21" t="s">
        <v>236</v>
      </c>
      <c r="D381" s="21" t="s">
        <v>769</v>
      </c>
      <c r="E381" s="13" t="s">
        <v>212</v>
      </c>
      <c r="F381" s="21"/>
      <c r="G381" s="87">
        <f>G382</f>
        <v>301589</v>
      </c>
      <c r="I381" s="14"/>
    </row>
    <row r="382" spans="1:9" ht="38.25">
      <c r="A382" s="25" t="s">
        <v>187</v>
      </c>
      <c r="B382" s="25"/>
      <c r="C382" s="24" t="s">
        <v>236</v>
      </c>
      <c r="D382" s="24" t="s">
        <v>769</v>
      </c>
      <c r="E382" s="28" t="s">
        <v>213</v>
      </c>
      <c r="F382" s="24" t="s">
        <v>469</v>
      </c>
      <c r="G382" s="87">
        <f>SUM(G383:G384)</f>
        <v>301589</v>
      </c>
      <c r="I382" s="14"/>
    </row>
    <row r="383" spans="1:9" ht="25.5">
      <c r="A383" s="23" t="s">
        <v>403</v>
      </c>
      <c r="B383" s="23"/>
      <c r="C383" s="24" t="s">
        <v>236</v>
      </c>
      <c r="D383" s="24" t="s">
        <v>769</v>
      </c>
      <c r="E383" s="28" t="s">
        <v>213</v>
      </c>
      <c r="F383" s="24">
        <v>200</v>
      </c>
      <c r="G383" s="89">
        <v>4500</v>
      </c>
      <c r="I383" s="14"/>
    </row>
    <row r="384" spans="1:9" ht="25.5">
      <c r="A384" s="23" t="s">
        <v>463</v>
      </c>
      <c r="B384" s="23"/>
      <c r="C384" s="24" t="s">
        <v>236</v>
      </c>
      <c r="D384" s="24" t="s">
        <v>769</v>
      </c>
      <c r="E384" s="28" t="s">
        <v>213</v>
      </c>
      <c r="F384" s="24">
        <v>300</v>
      </c>
      <c r="G384" s="89">
        <v>297089</v>
      </c>
      <c r="I384" s="14"/>
    </row>
    <row r="385" spans="1:9" ht="12.75">
      <c r="A385" s="22" t="s">
        <v>250</v>
      </c>
      <c r="B385" s="22"/>
      <c r="C385" s="21" t="s">
        <v>236</v>
      </c>
      <c r="D385" s="21" t="s">
        <v>159</v>
      </c>
      <c r="E385" s="21" t="s">
        <v>469</v>
      </c>
      <c r="F385" s="21" t="s">
        <v>469</v>
      </c>
      <c r="G385" s="87">
        <f>G386</f>
        <v>5274967</v>
      </c>
      <c r="I385" s="14"/>
    </row>
    <row r="386" spans="1:9" ht="25.5">
      <c r="A386" s="31" t="s">
        <v>529</v>
      </c>
      <c r="B386" s="31"/>
      <c r="C386" s="24" t="s">
        <v>236</v>
      </c>
      <c r="D386" s="24" t="s">
        <v>159</v>
      </c>
      <c r="E386" s="28" t="s">
        <v>372</v>
      </c>
      <c r="F386" s="24"/>
      <c r="G386" s="87">
        <f>G387</f>
        <v>5274967</v>
      </c>
      <c r="I386" s="14"/>
    </row>
    <row r="387" spans="1:9" ht="63.75">
      <c r="A387" s="20" t="s">
        <v>612</v>
      </c>
      <c r="B387" s="20"/>
      <c r="C387" s="24" t="s">
        <v>236</v>
      </c>
      <c r="D387" s="24" t="s">
        <v>159</v>
      </c>
      <c r="E387" s="13" t="s">
        <v>96</v>
      </c>
      <c r="F387" s="25" t="s">
        <v>469</v>
      </c>
      <c r="G387" s="87">
        <f>G388+G391</f>
        <v>5274967</v>
      </c>
      <c r="I387" s="14"/>
    </row>
    <row r="388" spans="1:9" ht="38.25">
      <c r="A388" s="66" t="s">
        <v>493</v>
      </c>
      <c r="B388" s="66"/>
      <c r="C388" s="24" t="s">
        <v>236</v>
      </c>
      <c r="D388" s="24" t="s">
        <v>159</v>
      </c>
      <c r="E388" s="24" t="s">
        <v>207</v>
      </c>
      <c r="F388" s="24"/>
      <c r="G388" s="87">
        <f>G389</f>
        <v>1265319</v>
      </c>
      <c r="I388" s="14"/>
    </row>
    <row r="389" spans="1:9" ht="12.75">
      <c r="A389" s="63" t="s">
        <v>237</v>
      </c>
      <c r="B389" s="63"/>
      <c r="C389" s="24" t="s">
        <v>236</v>
      </c>
      <c r="D389" s="24" t="s">
        <v>159</v>
      </c>
      <c r="E389" s="28" t="s">
        <v>494</v>
      </c>
      <c r="F389" s="24"/>
      <c r="G389" s="87">
        <f>G390</f>
        <v>1265319</v>
      </c>
      <c r="I389" s="14"/>
    </row>
    <row r="390" spans="1:9" ht="25.5">
      <c r="A390" s="23" t="s">
        <v>463</v>
      </c>
      <c r="B390" s="23"/>
      <c r="C390" s="24" t="s">
        <v>236</v>
      </c>
      <c r="D390" s="24" t="s">
        <v>159</v>
      </c>
      <c r="E390" s="28" t="s">
        <v>494</v>
      </c>
      <c r="F390" s="24">
        <v>300</v>
      </c>
      <c r="G390" s="89">
        <v>1265319</v>
      </c>
      <c r="I390" s="14"/>
    </row>
    <row r="391" spans="1:9" ht="51">
      <c r="A391" s="66" t="s">
        <v>208</v>
      </c>
      <c r="B391" s="66"/>
      <c r="C391" s="24" t="s">
        <v>236</v>
      </c>
      <c r="D391" s="24" t="s">
        <v>159</v>
      </c>
      <c r="E391" s="13" t="s">
        <v>495</v>
      </c>
      <c r="F391" s="25"/>
      <c r="G391" s="87">
        <f>G392</f>
        <v>4009648</v>
      </c>
      <c r="I391" s="14"/>
    </row>
    <row r="392" spans="1:9" ht="38.25">
      <c r="A392" s="25" t="s">
        <v>291</v>
      </c>
      <c r="B392" s="25"/>
      <c r="C392" s="24" t="s">
        <v>236</v>
      </c>
      <c r="D392" s="24" t="s">
        <v>159</v>
      </c>
      <c r="E392" s="28" t="s">
        <v>496</v>
      </c>
      <c r="F392" s="24" t="s">
        <v>469</v>
      </c>
      <c r="G392" s="87">
        <f>SUM(G393:G393)</f>
        <v>4009648</v>
      </c>
      <c r="I392" s="14"/>
    </row>
    <row r="393" spans="1:9" ht="25.5">
      <c r="A393" s="23" t="s">
        <v>463</v>
      </c>
      <c r="B393" s="23"/>
      <c r="C393" s="24" t="s">
        <v>236</v>
      </c>
      <c r="D393" s="24" t="s">
        <v>159</v>
      </c>
      <c r="E393" s="28" t="s">
        <v>496</v>
      </c>
      <c r="F393" s="24">
        <v>300</v>
      </c>
      <c r="G393" s="89">
        <v>4009648</v>
      </c>
      <c r="I393" s="14"/>
    </row>
    <row r="394" spans="1:9" ht="12.75">
      <c r="A394" s="22" t="s">
        <v>256</v>
      </c>
      <c r="B394" s="22"/>
      <c r="C394" s="21" t="s">
        <v>236</v>
      </c>
      <c r="D394" s="21" t="s">
        <v>160</v>
      </c>
      <c r="E394" s="21" t="s">
        <v>469</v>
      </c>
      <c r="F394" s="21" t="s">
        <v>469</v>
      </c>
      <c r="G394" s="87">
        <f>G395</f>
        <v>2842900</v>
      </c>
      <c r="I394" s="14"/>
    </row>
    <row r="395" spans="1:9" ht="25.5">
      <c r="A395" s="31" t="s">
        <v>529</v>
      </c>
      <c r="B395" s="31"/>
      <c r="C395" s="24" t="s">
        <v>236</v>
      </c>
      <c r="D395" s="24" t="s">
        <v>160</v>
      </c>
      <c r="E395" s="28" t="s">
        <v>372</v>
      </c>
      <c r="F395" s="24" t="s">
        <v>469</v>
      </c>
      <c r="G395" s="87">
        <f>G396</f>
        <v>2842900</v>
      </c>
      <c r="I395" s="14"/>
    </row>
    <row r="396" spans="1:9" ht="51">
      <c r="A396" s="20" t="s">
        <v>808</v>
      </c>
      <c r="B396" s="20"/>
      <c r="C396" s="24" t="s">
        <v>236</v>
      </c>
      <c r="D396" s="24" t="s">
        <v>160</v>
      </c>
      <c r="E396" s="13" t="s">
        <v>95</v>
      </c>
      <c r="F396" s="25" t="s">
        <v>469</v>
      </c>
      <c r="G396" s="87">
        <f>G397+G402</f>
        <v>2842900</v>
      </c>
      <c r="I396" s="14"/>
    </row>
    <row r="397" spans="1:9" ht="51">
      <c r="A397" s="67" t="s">
        <v>497</v>
      </c>
      <c r="B397" s="67"/>
      <c r="C397" s="24" t="s">
        <v>236</v>
      </c>
      <c r="D397" s="24" t="s">
        <v>160</v>
      </c>
      <c r="E397" s="13" t="s">
        <v>498</v>
      </c>
      <c r="F397" s="25"/>
      <c r="G397" s="87">
        <f>G398</f>
        <v>2140600</v>
      </c>
      <c r="I397" s="14"/>
    </row>
    <row r="398" spans="1:9" ht="38.25">
      <c r="A398" s="25" t="s">
        <v>818</v>
      </c>
      <c r="B398" s="25"/>
      <c r="C398" s="24" t="s">
        <v>236</v>
      </c>
      <c r="D398" s="24" t="s">
        <v>160</v>
      </c>
      <c r="E398" s="13" t="s">
        <v>499</v>
      </c>
      <c r="F398" s="24" t="s">
        <v>469</v>
      </c>
      <c r="G398" s="87">
        <f>SUM(G399:G401)</f>
        <v>2140600</v>
      </c>
      <c r="I398" s="14"/>
    </row>
    <row r="399" spans="1:9" ht="63.75">
      <c r="A399" s="23" t="s">
        <v>474</v>
      </c>
      <c r="B399" s="23"/>
      <c r="C399" s="24" t="s">
        <v>236</v>
      </c>
      <c r="D399" s="24" t="s">
        <v>160</v>
      </c>
      <c r="E399" s="13" t="s">
        <v>499</v>
      </c>
      <c r="F399" s="24">
        <v>100</v>
      </c>
      <c r="G399" s="89">
        <v>1999000</v>
      </c>
      <c r="I399" s="14"/>
    </row>
    <row r="400" spans="1:9" ht="25.5">
      <c r="A400" s="23" t="s">
        <v>403</v>
      </c>
      <c r="B400" s="23"/>
      <c r="C400" s="24" t="s">
        <v>236</v>
      </c>
      <c r="D400" s="24" t="s">
        <v>160</v>
      </c>
      <c r="E400" s="13" t="s">
        <v>499</v>
      </c>
      <c r="F400" s="25">
        <v>200</v>
      </c>
      <c r="G400" s="89">
        <v>141000</v>
      </c>
      <c r="I400" s="14"/>
    </row>
    <row r="401" spans="1:9" ht="12.75">
      <c r="A401" s="26" t="s">
        <v>459</v>
      </c>
      <c r="B401" s="26"/>
      <c r="C401" s="27" t="s">
        <v>236</v>
      </c>
      <c r="D401" s="27" t="s">
        <v>160</v>
      </c>
      <c r="E401" s="68" t="s">
        <v>499</v>
      </c>
      <c r="F401" s="51">
        <v>800</v>
      </c>
      <c r="G401" s="86">
        <v>600</v>
      </c>
      <c r="I401" s="14"/>
    </row>
    <row r="402" spans="1:9" ht="51">
      <c r="A402" s="320" t="s">
        <v>743</v>
      </c>
      <c r="B402" s="320"/>
      <c r="C402" s="24" t="s">
        <v>236</v>
      </c>
      <c r="D402" s="24" t="s">
        <v>160</v>
      </c>
      <c r="E402" s="28" t="s">
        <v>742</v>
      </c>
      <c r="F402" s="346"/>
      <c r="G402" s="347">
        <f>G403+G404</f>
        <v>702300</v>
      </c>
      <c r="I402" s="14"/>
    </row>
    <row r="403" spans="1:9" ht="63.75">
      <c r="A403" s="23" t="s">
        <v>474</v>
      </c>
      <c r="B403" s="320"/>
      <c r="C403" s="24" t="s">
        <v>236</v>
      </c>
      <c r="D403" s="24" t="s">
        <v>160</v>
      </c>
      <c r="E403" s="344" t="s">
        <v>742</v>
      </c>
      <c r="F403" s="345">
        <v>100</v>
      </c>
      <c r="G403" s="347">
        <v>611600</v>
      </c>
      <c r="I403" s="14"/>
    </row>
    <row r="404" spans="1:9" ht="25.5">
      <c r="A404" s="23" t="s">
        <v>403</v>
      </c>
      <c r="B404" s="320"/>
      <c r="C404" s="24" t="s">
        <v>236</v>
      </c>
      <c r="D404" s="24" t="s">
        <v>160</v>
      </c>
      <c r="E404" s="344" t="s">
        <v>742</v>
      </c>
      <c r="F404" s="345">
        <v>200</v>
      </c>
      <c r="G404" s="347">
        <v>90700</v>
      </c>
      <c r="I404" s="14"/>
    </row>
    <row r="405" spans="1:9" ht="25.5">
      <c r="A405" s="33" t="s">
        <v>457</v>
      </c>
      <c r="B405" s="33"/>
      <c r="C405" s="34" t="s">
        <v>768</v>
      </c>
      <c r="D405" s="60" t="s">
        <v>649</v>
      </c>
      <c r="E405" s="34" t="s">
        <v>469</v>
      </c>
      <c r="F405" s="34" t="s">
        <v>469</v>
      </c>
      <c r="G405" s="170">
        <f aca="true" t="shared" si="0" ref="G405:G410">G406</f>
        <v>55000</v>
      </c>
      <c r="I405" s="14"/>
    </row>
    <row r="406" spans="1:9" ht="25.5">
      <c r="A406" s="22" t="s">
        <v>458</v>
      </c>
      <c r="B406" s="22"/>
      <c r="C406" s="21" t="s">
        <v>768</v>
      </c>
      <c r="D406" s="21" t="s">
        <v>156</v>
      </c>
      <c r="E406" s="45" t="s">
        <v>469</v>
      </c>
      <c r="F406" s="45" t="s">
        <v>469</v>
      </c>
      <c r="G406" s="87">
        <f t="shared" si="0"/>
        <v>55000</v>
      </c>
      <c r="I406" s="14"/>
    </row>
    <row r="407" spans="1:9" ht="25.5">
      <c r="A407" s="31" t="s">
        <v>538</v>
      </c>
      <c r="B407" s="31"/>
      <c r="C407" s="24" t="s">
        <v>768</v>
      </c>
      <c r="D407" s="24" t="s">
        <v>156</v>
      </c>
      <c r="E407" s="28" t="s">
        <v>938</v>
      </c>
      <c r="F407" s="35" t="s">
        <v>469</v>
      </c>
      <c r="G407" s="87">
        <f t="shared" si="0"/>
        <v>55000</v>
      </c>
      <c r="I407" s="14"/>
    </row>
    <row r="408" spans="1:9" ht="51">
      <c r="A408" s="20" t="s">
        <v>819</v>
      </c>
      <c r="B408" s="20"/>
      <c r="C408" s="24" t="s">
        <v>768</v>
      </c>
      <c r="D408" s="24" t="s">
        <v>156</v>
      </c>
      <c r="E408" s="28" t="s">
        <v>202</v>
      </c>
      <c r="F408" s="36" t="s">
        <v>469</v>
      </c>
      <c r="G408" s="87">
        <f t="shared" si="0"/>
        <v>55000</v>
      </c>
      <c r="I408" s="14"/>
    </row>
    <row r="409" spans="1:9" ht="51">
      <c r="A409" s="63" t="s">
        <v>201</v>
      </c>
      <c r="B409" s="63"/>
      <c r="C409" s="24" t="s">
        <v>768</v>
      </c>
      <c r="D409" s="24" t="s">
        <v>156</v>
      </c>
      <c r="E409" s="28" t="s">
        <v>203</v>
      </c>
      <c r="F409" s="36"/>
      <c r="G409" s="87">
        <f t="shared" si="0"/>
        <v>55000</v>
      </c>
      <c r="I409" s="14"/>
    </row>
    <row r="410" spans="1:9" ht="12.75">
      <c r="A410" s="69" t="s">
        <v>204</v>
      </c>
      <c r="B410" s="69"/>
      <c r="C410" s="24" t="s">
        <v>768</v>
      </c>
      <c r="D410" s="24" t="s">
        <v>156</v>
      </c>
      <c r="E410" s="28" t="s">
        <v>205</v>
      </c>
      <c r="F410" s="35" t="s">
        <v>469</v>
      </c>
      <c r="G410" s="87">
        <f t="shared" si="0"/>
        <v>55000</v>
      </c>
      <c r="I410" s="14"/>
    </row>
    <row r="411" spans="1:9" ht="25.5">
      <c r="A411" s="26" t="s">
        <v>188</v>
      </c>
      <c r="B411" s="26"/>
      <c r="C411" s="27" t="s">
        <v>768</v>
      </c>
      <c r="D411" s="27" t="s">
        <v>156</v>
      </c>
      <c r="E411" s="30" t="s">
        <v>205</v>
      </c>
      <c r="F411" s="27" t="s">
        <v>464</v>
      </c>
      <c r="G411" s="86">
        <v>55000</v>
      </c>
      <c r="I411" s="14"/>
    </row>
    <row r="412" spans="1:9" ht="12.75">
      <c r="A412" s="230" t="s">
        <v>224</v>
      </c>
      <c r="B412" s="231" t="s">
        <v>223</v>
      </c>
      <c r="C412" s="232"/>
      <c r="D412" s="232"/>
      <c r="E412" s="233"/>
      <c r="F412" s="234"/>
      <c r="G412" s="235">
        <f>G413</f>
        <v>971994</v>
      </c>
      <c r="I412" s="14"/>
    </row>
    <row r="413" spans="1:9" ht="25.5">
      <c r="A413" s="31" t="s">
        <v>536</v>
      </c>
      <c r="B413" s="31"/>
      <c r="C413" s="24" t="s">
        <v>156</v>
      </c>
      <c r="D413" s="24" t="s">
        <v>160</v>
      </c>
      <c r="E413" s="28" t="s">
        <v>941</v>
      </c>
      <c r="F413" s="25" t="s">
        <v>469</v>
      </c>
      <c r="G413" s="87">
        <f>G414+G417</f>
        <v>971994</v>
      </c>
      <c r="I413" s="14"/>
    </row>
    <row r="414" spans="1:9" ht="25.5">
      <c r="A414" s="20" t="s">
        <v>537</v>
      </c>
      <c r="B414" s="20"/>
      <c r="C414" s="24" t="s">
        <v>156</v>
      </c>
      <c r="D414" s="24" t="s">
        <v>160</v>
      </c>
      <c r="E414" s="13" t="s">
        <v>942</v>
      </c>
      <c r="F414" s="24" t="s">
        <v>469</v>
      </c>
      <c r="G414" s="87">
        <f>G415</f>
        <v>593652</v>
      </c>
      <c r="I414" s="14"/>
    </row>
    <row r="415" spans="1:9" ht="25.5">
      <c r="A415" s="25" t="s">
        <v>428</v>
      </c>
      <c r="B415" s="25"/>
      <c r="C415" s="24" t="s">
        <v>156</v>
      </c>
      <c r="D415" s="24" t="s">
        <v>160</v>
      </c>
      <c r="E415" s="28" t="s">
        <v>943</v>
      </c>
      <c r="F415" s="24"/>
      <c r="G415" s="87">
        <f>SUM(G416:G416)</f>
        <v>593652</v>
      </c>
      <c r="I415" s="14"/>
    </row>
    <row r="416" spans="1:9" ht="63.75">
      <c r="A416" s="23" t="s">
        <v>474</v>
      </c>
      <c r="B416" s="23"/>
      <c r="C416" s="24" t="s">
        <v>156</v>
      </c>
      <c r="D416" s="24" t="s">
        <v>160</v>
      </c>
      <c r="E416" s="28" t="s">
        <v>943</v>
      </c>
      <c r="F416" s="24">
        <v>100</v>
      </c>
      <c r="G416" s="87">
        <v>593652</v>
      </c>
      <c r="I416" s="14"/>
    </row>
    <row r="417" spans="1:9" ht="25.5">
      <c r="A417" s="23" t="s">
        <v>131</v>
      </c>
      <c r="B417" s="23"/>
      <c r="C417" s="24" t="s">
        <v>156</v>
      </c>
      <c r="D417" s="24" t="s">
        <v>160</v>
      </c>
      <c r="E417" s="13" t="s">
        <v>130</v>
      </c>
      <c r="F417" s="24"/>
      <c r="G417" s="87">
        <f>G418</f>
        <v>378342</v>
      </c>
      <c r="I417" s="14"/>
    </row>
    <row r="418" spans="1:9" ht="25.5">
      <c r="A418" s="25" t="s">
        <v>428</v>
      </c>
      <c r="B418" s="25"/>
      <c r="C418" s="24" t="s">
        <v>156</v>
      </c>
      <c r="D418" s="24" t="s">
        <v>160</v>
      </c>
      <c r="E418" s="28" t="s">
        <v>129</v>
      </c>
      <c r="F418" s="24"/>
      <c r="G418" s="87">
        <f>SUM(G419:G420)</f>
        <v>378342</v>
      </c>
      <c r="I418" s="14"/>
    </row>
    <row r="419" spans="1:9" ht="63.75">
      <c r="A419" s="23" t="s">
        <v>474</v>
      </c>
      <c r="B419" s="23"/>
      <c r="C419" s="24" t="s">
        <v>156</v>
      </c>
      <c r="D419" s="24" t="s">
        <v>160</v>
      </c>
      <c r="E419" s="28" t="s">
        <v>129</v>
      </c>
      <c r="F419" s="24">
        <v>100</v>
      </c>
      <c r="G419" s="89">
        <v>321342</v>
      </c>
      <c r="I419" s="14"/>
    </row>
    <row r="420" spans="1:9" ht="25.5">
      <c r="A420" s="26" t="s">
        <v>403</v>
      </c>
      <c r="B420" s="26"/>
      <c r="C420" s="27" t="s">
        <v>156</v>
      </c>
      <c r="D420" s="27" t="s">
        <v>160</v>
      </c>
      <c r="E420" s="30" t="s">
        <v>129</v>
      </c>
      <c r="F420" s="27">
        <v>200</v>
      </c>
      <c r="G420" s="86">
        <v>57000</v>
      </c>
      <c r="I420" s="14"/>
    </row>
  </sheetData>
  <sheetProtection/>
  <mergeCells count="1">
    <mergeCell ref="H9:K9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L34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4.28125" style="14" customWidth="1"/>
    <col min="2" max="2" width="5.140625" style="14" customWidth="1"/>
    <col min="3" max="4" width="3.8515625" style="14" customWidth="1"/>
    <col min="5" max="5" width="14.7109375" style="14" customWidth="1"/>
    <col min="6" max="6" width="4.57421875" style="14" customWidth="1"/>
    <col min="7" max="7" width="14.7109375" style="135" customWidth="1"/>
    <col min="8" max="8" width="13.7109375" style="135" customWidth="1"/>
    <col min="9" max="9" width="10.8515625" style="287" customWidth="1"/>
    <col min="10" max="10" width="15.28125" style="288" hidden="1" customWidth="1"/>
    <col min="11" max="11" width="16.57421875" style="288" hidden="1" customWidth="1"/>
    <col min="12" max="14" width="0" style="286" hidden="1" customWidth="1"/>
    <col min="15" max="16384" width="9.140625" style="286" customWidth="1"/>
  </cols>
  <sheetData>
    <row r="1" spans="1:9" ht="12.75">
      <c r="A1" s="32"/>
      <c r="B1" s="52"/>
      <c r="C1" s="53"/>
      <c r="D1" s="53"/>
      <c r="E1" s="53"/>
      <c r="F1" s="53"/>
      <c r="G1" s="163"/>
      <c r="H1" s="163" t="s">
        <v>251</v>
      </c>
      <c r="I1" s="286"/>
    </row>
    <row r="2" spans="1:9" ht="12.75">
      <c r="A2" s="32"/>
      <c r="B2" s="52"/>
      <c r="C2" s="53"/>
      <c r="D2" s="53"/>
      <c r="E2" s="53"/>
      <c r="F2" s="53"/>
      <c r="G2" s="164"/>
      <c r="H2" s="164" t="s">
        <v>433</v>
      </c>
      <c r="I2" s="286"/>
    </row>
    <row r="3" spans="1:9" ht="12.75">
      <c r="A3" s="32"/>
      <c r="B3" s="52"/>
      <c r="C3" s="53"/>
      <c r="D3" s="53"/>
      <c r="E3" s="75"/>
      <c r="F3" s="75"/>
      <c r="G3" s="227"/>
      <c r="H3" s="174" t="s">
        <v>683</v>
      </c>
      <c r="I3" s="286"/>
    </row>
    <row r="4" spans="1:9" ht="12.75">
      <c r="A4" s="15"/>
      <c r="B4" s="54"/>
      <c r="C4" s="53"/>
      <c r="D4" s="53"/>
      <c r="E4" s="53"/>
      <c r="F4" s="53"/>
      <c r="G4" s="171"/>
      <c r="H4" s="171"/>
      <c r="I4" s="286"/>
    </row>
    <row r="5" spans="1:11" ht="12.75">
      <c r="A5" s="19" t="s">
        <v>684</v>
      </c>
      <c r="B5" s="55"/>
      <c r="C5" s="55"/>
      <c r="D5" s="55"/>
      <c r="E5" s="55"/>
      <c r="F5" s="55"/>
      <c r="G5" s="165"/>
      <c r="H5" s="165"/>
      <c r="I5" s="286"/>
      <c r="J5" s="294">
        <f>G9-J6</f>
        <v>24325890</v>
      </c>
      <c r="K5" s="294">
        <f>H9-K6</f>
        <v>24724662</v>
      </c>
    </row>
    <row r="6" spans="1:12" ht="12.75">
      <c r="A6" s="37"/>
      <c r="B6" s="56"/>
      <c r="C6" s="56"/>
      <c r="D6" s="56"/>
      <c r="E6" s="56"/>
      <c r="F6" s="56"/>
      <c r="G6" s="166" t="s">
        <v>470</v>
      </c>
      <c r="H6" s="166" t="s">
        <v>470</v>
      </c>
      <c r="I6" s="286"/>
      <c r="J6" s="293">
        <v>295781843</v>
      </c>
      <c r="K6" s="293">
        <v>296311400</v>
      </c>
      <c r="L6" s="286" t="s">
        <v>440</v>
      </c>
    </row>
    <row r="7" spans="1:9" ht="22.5">
      <c r="A7" s="48" t="s">
        <v>466</v>
      </c>
      <c r="B7" s="57" t="s">
        <v>777</v>
      </c>
      <c r="C7" s="57" t="s">
        <v>149</v>
      </c>
      <c r="D7" s="57" t="s">
        <v>150</v>
      </c>
      <c r="E7" s="57" t="s">
        <v>151</v>
      </c>
      <c r="F7" s="57" t="s">
        <v>152</v>
      </c>
      <c r="G7" s="192" t="s">
        <v>676</v>
      </c>
      <c r="H7" s="192" t="s">
        <v>299</v>
      </c>
      <c r="I7" s="286"/>
    </row>
    <row r="8" spans="1:11" ht="12.75">
      <c r="A8" s="47" t="s">
        <v>454</v>
      </c>
      <c r="B8" s="47"/>
      <c r="C8" s="47" t="s">
        <v>467</v>
      </c>
      <c r="D8" s="47" t="s">
        <v>455</v>
      </c>
      <c r="E8" s="47" t="s">
        <v>153</v>
      </c>
      <c r="F8" s="47" t="s">
        <v>154</v>
      </c>
      <c r="G8" s="168" t="s">
        <v>155</v>
      </c>
      <c r="H8" s="168" t="s">
        <v>155</v>
      </c>
      <c r="I8" s="288"/>
      <c r="J8" s="294">
        <f>J9-J6</f>
        <v>24179947</v>
      </c>
      <c r="K8" s="294">
        <f>K9-K6</f>
        <v>24624662</v>
      </c>
    </row>
    <row r="9" spans="1:11" ht="12.75">
      <c r="A9" s="42" t="s">
        <v>471</v>
      </c>
      <c r="B9" s="42"/>
      <c r="C9" s="43" t="s">
        <v>469</v>
      </c>
      <c r="D9" s="43" t="s">
        <v>469</v>
      </c>
      <c r="E9" s="43" t="s">
        <v>469</v>
      </c>
      <c r="F9" s="43" t="s">
        <v>469</v>
      </c>
      <c r="G9" s="92">
        <f>G10+G260+G340+G349</f>
        <v>320107733</v>
      </c>
      <c r="H9" s="92">
        <f>H10+H260+H340+H349</f>
        <v>321036062</v>
      </c>
      <c r="J9" s="295">
        <f>SUM(J10:J349)</f>
        <v>319961790</v>
      </c>
      <c r="K9" s="295">
        <f>SUM(K10:K349)</f>
        <v>320936062</v>
      </c>
    </row>
    <row r="10" spans="1:11" ht="12.75">
      <c r="A10" s="91" t="s">
        <v>727</v>
      </c>
      <c r="B10" s="98" t="s">
        <v>257</v>
      </c>
      <c r="C10" s="97"/>
      <c r="D10" s="97"/>
      <c r="E10" s="97"/>
      <c r="F10" s="97"/>
      <c r="G10" s="101">
        <f>G11+G68+G74+G83+G111+G143+G210+G228+G234+G248</f>
        <v>292791283</v>
      </c>
      <c r="H10" s="101">
        <f>H11+H68+H74+H83+H111+H143+H210+H228+H234+H248</f>
        <v>289455061</v>
      </c>
      <c r="J10" s="288">
        <f>IF(F10&lt;&gt;"",G10,)</f>
        <v>0</v>
      </c>
      <c r="K10" s="288">
        <f>IF(F10&lt;&gt;"",H10,)</f>
        <v>0</v>
      </c>
    </row>
    <row r="11" spans="1:11" ht="12.75">
      <c r="A11" s="33" t="s">
        <v>293</v>
      </c>
      <c r="B11" s="33"/>
      <c r="C11" s="34" t="s">
        <v>156</v>
      </c>
      <c r="D11" s="229" t="s">
        <v>649</v>
      </c>
      <c r="E11" s="34" t="s">
        <v>469</v>
      </c>
      <c r="F11" s="34" t="s">
        <v>469</v>
      </c>
      <c r="G11" s="128">
        <f>G12+G17+G27+G32</f>
        <v>34185458</v>
      </c>
      <c r="H11" s="128">
        <f>H12+H17+H27+H32</f>
        <v>34185458</v>
      </c>
      <c r="J11" s="288">
        <f aca="true" t="shared" si="0" ref="J11:J74">IF(F11&lt;&gt;"",G11,)</f>
        <v>0</v>
      </c>
      <c r="K11" s="288">
        <f aca="true" t="shared" si="1" ref="K11:K74">IF(F11&lt;&gt;"",H11,)</f>
        <v>0</v>
      </c>
    </row>
    <row r="12" spans="1:11" ht="51">
      <c r="A12" s="22" t="s">
        <v>157</v>
      </c>
      <c r="B12" s="22"/>
      <c r="C12" s="21" t="s">
        <v>156</v>
      </c>
      <c r="D12" s="21" t="s">
        <v>158</v>
      </c>
      <c r="E12" s="21" t="s">
        <v>469</v>
      </c>
      <c r="F12" s="21" t="s">
        <v>469</v>
      </c>
      <c r="G12" s="87">
        <f aca="true" t="shared" si="2" ref="G12:H15">G13</f>
        <v>1239061</v>
      </c>
      <c r="H12" s="87">
        <f t="shared" si="2"/>
        <v>1239061</v>
      </c>
      <c r="I12" s="286"/>
      <c r="J12" s="288">
        <f t="shared" si="0"/>
        <v>0</v>
      </c>
      <c r="K12" s="288">
        <f t="shared" si="1"/>
        <v>0</v>
      </c>
    </row>
    <row r="13" spans="1:11" ht="25.5">
      <c r="A13" s="23" t="s">
        <v>283</v>
      </c>
      <c r="B13" s="23"/>
      <c r="C13" s="24" t="s">
        <v>156</v>
      </c>
      <c r="D13" s="24" t="s">
        <v>158</v>
      </c>
      <c r="E13" s="24" t="s">
        <v>931</v>
      </c>
      <c r="F13" s="24" t="s">
        <v>469</v>
      </c>
      <c r="G13" s="87">
        <f t="shared" si="2"/>
        <v>1239061</v>
      </c>
      <c r="H13" s="87">
        <f t="shared" si="2"/>
        <v>1239061</v>
      </c>
      <c r="I13" s="286"/>
      <c r="J13" s="288">
        <f t="shared" si="0"/>
        <v>0</v>
      </c>
      <c r="K13" s="288">
        <f t="shared" si="1"/>
        <v>0</v>
      </c>
    </row>
    <row r="14" spans="1:11" ht="12.75">
      <c r="A14" s="23" t="s">
        <v>778</v>
      </c>
      <c r="B14" s="23"/>
      <c r="C14" s="24" t="s">
        <v>156</v>
      </c>
      <c r="D14" s="24" t="s">
        <v>158</v>
      </c>
      <c r="E14" s="24" t="s">
        <v>932</v>
      </c>
      <c r="F14" s="25" t="s">
        <v>469</v>
      </c>
      <c r="G14" s="87">
        <f t="shared" si="2"/>
        <v>1239061</v>
      </c>
      <c r="H14" s="87">
        <f t="shared" si="2"/>
        <v>1239061</v>
      </c>
      <c r="I14" s="286"/>
      <c r="J14" s="288">
        <f t="shared" si="0"/>
        <v>0</v>
      </c>
      <c r="K14" s="288">
        <f t="shared" si="1"/>
        <v>0</v>
      </c>
    </row>
    <row r="15" spans="1:11" ht="38.25">
      <c r="A15" s="25" t="s">
        <v>428</v>
      </c>
      <c r="B15" s="25"/>
      <c r="C15" s="24" t="s">
        <v>156</v>
      </c>
      <c r="D15" s="24" t="s">
        <v>158</v>
      </c>
      <c r="E15" s="24" t="s">
        <v>933</v>
      </c>
      <c r="F15" s="24" t="s">
        <v>469</v>
      </c>
      <c r="G15" s="87">
        <f t="shared" si="2"/>
        <v>1239061</v>
      </c>
      <c r="H15" s="87">
        <f t="shared" si="2"/>
        <v>1239061</v>
      </c>
      <c r="I15" s="286"/>
      <c r="J15" s="288">
        <f t="shared" si="0"/>
        <v>0</v>
      </c>
      <c r="K15" s="288">
        <f t="shared" si="1"/>
        <v>0</v>
      </c>
    </row>
    <row r="16" spans="1:11" ht="89.25">
      <c r="A16" s="23" t="s">
        <v>474</v>
      </c>
      <c r="B16" s="23"/>
      <c r="C16" s="24" t="s">
        <v>156</v>
      </c>
      <c r="D16" s="24" t="s">
        <v>158</v>
      </c>
      <c r="E16" s="24" t="s">
        <v>933</v>
      </c>
      <c r="F16" s="24" t="s">
        <v>292</v>
      </c>
      <c r="G16" s="89">
        <v>1239061</v>
      </c>
      <c r="H16" s="89">
        <v>1239061</v>
      </c>
      <c r="I16" s="286"/>
      <c r="J16" s="288">
        <f t="shared" si="0"/>
        <v>1239061</v>
      </c>
      <c r="K16" s="288">
        <f t="shared" si="1"/>
        <v>1239061</v>
      </c>
    </row>
    <row r="17" spans="1:11" ht="76.5">
      <c r="A17" s="22" t="s">
        <v>417</v>
      </c>
      <c r="B17" s="22"/>
      <c r="C17" s="21" t="s">
        <v>156</v>
      </c>
      <c r="D17" s="21" t="s">
        <v>159</v>
      </c>
      <c r="E17" s="21" t="s">
        <v>469</v>
      </c>
      <c r="F17" s="21" t="s">
        <v>469</v>
      </c>
      <c r="G17" s="87">
        <f>G18</f>
        <v>12252475</v>
      </c>
      <c r="H17" s="87">
        <f>H18</f>
        <v>12252475</v>
      </c>
      <c r="I17" s="286"/>
      <c r="J17" s="288">
        <f t="shared" si="0"/>
        <v>0</v>
      </c>
      <c r="K17" s="288">
        <f t="shared" si="1"/>
        <v>0</v>
      </c>
    </row>
    <row r="18" spans="1:11" ht="25.5">
      <c r="A18" s="23" t="s">
        <v>658</v>
      </c>
      <c r="B18" s="23"/>
      <c r="C18" s="24" t="s">
        <v>156</v>
      </c>
      <c r="D18" s="24" t="s">
        <v>159</v>
      </c>
      <c r="E18" s="24" t="s">
        <v>934</v>
      </c>
      <c r="F18" s="24" t="s">
        <v>469</v>
      </c>
      <c r="G18" s="87">
        <f>G19</f>
        <v>12252475</v>
      </c>
      <c r="H18" s="87">
        <f>H19</f>
        <v>12252475</v>
      </c>
      <c r="I18" s="286"/>
      <c r="J18" s="288">
        <f t="shared" si="0"/>
        <v>0</v>
      </c>
      <c r="K18" s="288">
        <f t="shared" si="1"/>
        <v>0</v>
      </c>
    </row>
    <row r="19" spans="1:11" ht="25.5">
      <c r="A19" s="23" t="s">
        <v>662</v>
      </c>
      <c r="B19" s="23"/>
      <c r="C19" s="24" t="s">
        <v>156</v>
      </c>
      <c r="D19" s="24" t="s">
        <v>159</v>
      </c>
      <c r="E19" s="24" t="s">
        <v>935</v>
      </c>
      <c r="F19" s="25" t="s">
        <v>469</v>
      </c>
      <c r="G19" s="87">
        <f>G20+G23</f>
        <v>12252475</v>
      </c>
      <c r="H19" s="87">
        <f>H20+H23</f>
        <v>12252475</v>
      </c>
      <c r="I19" s="286"/>
      <c r="J19" s="288">
        <f t="shared" si="0"/>
        <v>0</v>
      </c>
      <c r="K19" s="288">
        <f t="shared" si="1"/>
        <v>0</v>
      </c>
    </row>
    <row r="20" spans="1:11" ht="63.75">
      <c r="A20" s="23" t="s">
        <v>166</v>
      </c>
      <c r="B20" s="23"/>
      <c r="C20" s="59" t="s">
        <v>156</v>
      </c>
      <c r="D20" s="59" t="s">
        <v>159</v>
      </c>
      <c r="E20" s="24" t="s">
        <v>936</v>
      </c>
      <c r="F20" s="25"/>
      <c r="G20" s="87">
        <f>SUM(G21:G22)</f>
        <v>305800</v>
      </c>
      <c r="H20" s="87">
        <f>SUM(H21:H22)</f>
        <v>305800</v>
      </c>
      <c r="I20" s="286"/>
      <c r="J20" s="288">
        <f t="shared" si="0"/>
        <v>0</v>
      </c>
      <c r="K20" s="288">
        <f t="shared" si="1"/>
        <v>0</v>
      </c>
    </row>
    <row r="21" spans="1:11" ht="89.25">
      <c r="A21" s="23" t="s">
        <v>474</v>
      </c>
      <c r="B21" s="23"/>
      <c r="C21" s="59" t="s">
        <v>156</v>
      </c>
      <c r="D21" s="59" t="s">
        <v>159</v>
      </c>
      <c r="E21" s="24" t="s">
        <v>936</v>
      </c>
      <c r="F21" s="25">
        <v>100</v>
      </c>
      <c r="G21" s="89">
        <v>293106</v>
      </c>
      <c r="H21" s="89">
        <v>293106</v>
      </c>
      <c r="I21" s="286"/>
      <c r="J21" s="288">
        <f t="shared" si="0"/>
        <v>293106</v>
      </c>
      <c r="K21" s="288">
        <f t="shared" si="1"/>
        <v>293106</v>
      </c>
    </row>
    <row r="22" spans="1:11" ht="38.25">
      <c r="A22" s="23" t="s">
        <v>403</v>
      </c>
      <c r="B22" s="23"/>
      <c r="C22" s="59" t="s">
        <v>156</v>
      </c>
      <c r="D22" s="59" t="s">
        <v>159</v>
      </c>
      <c r="E22" s="24" t="s">
        <v>936</v>
      </c>
      <c r="F22" s="25">
        <v>200</v>
      </c>
      <c r="G22" s="89">
        <v>12694</v>
      </c>
      <c r="H22" s="89">
        <v>12694</v>
      </c>
      <c r="I22" s="286"/>
      <c r="J22" s="288">
        <f t="shared" si="0"/>
        <v>12694</v>
      </c>
      <c r="K22" s="288">
        <f t="shared" si="1"/>
        <v>12694</v>
      </c>
    </row>
    <row r="23" spans="1:11" ht="38.25">
      <c r="A23" s="25" t="s">
        <v>428</v>
      </c>
      <c r="B23" s="25"/>
      <c r="C23" s="24" t="s">
        <v>156</v>
      </c>
      <c r="D23" s="24" t="s">
        <v>159</v>
      </c>
      <c r="E23" s="24" t="s">
        <v>937</v>
      </c>
      <c r="F23" s="24" t="s">
        <v>469</v>
      </c>
      <c r="G23" s="87">
        <f>SUM(G24:G26)</f>
        <v>11946675</v>
      </c>
      <c r="H23" s="87">
        <f>SUM(H24:H26)</f>
        <v>11946675</v>
      </c>
      <c r="I23" s="286"/>
      <c r="J23" s="288">
        <f t="shared" si="0"/>
        <v>0</v>
      </c>
      <c r="K23" s="288">
        <f t="shared" si="1"/>
        <v>0</v>
      </c>
    </row>
    <row r="24" spans="1:11" ht="89.25">
      <c r="A24" s="23" t="s">
        <v>474</v>
      </c>
      <c r="B24" s="23"/>
      <c r="C24" s="24" t="s">
        <v>156</v>
      </c>
      <c r="D24" s="24" t="s">
        <v>159</v>
      </c>
      <c r="E24" s="24" t="s">
        <v>937</v>
      </c>
      <c r="F24" s="24">
        <v>100</v>
      </c>
      <c r="G24" s="89">
        <v>10668058</v>
      </c>
      <c r="H24" s="89">
        <v>10668058</v>
      </c>
      <c r="I24" s="286"/>
      <c r="J24" s="288">
        <f t="shared" si="0"/>
        <v>10668058</v>
      </c>
      <c r="K24" s="288">
        <f t="shared" si="1"/>
        <v>10668058</v>
      </c>
    </row>
    <row r="25" spans="1:11" ht="38.25">
      <c r="A25" s="23" t="s">
        <v>403</v>
      </c>
      <c r="B25" s="23"/>
      <c r="C25" s="24" t="s">
        <v>156</v>
      </c>
      <c r="D25" s="24" t="s">
        <v>159</v>
      </c>
      <c r="E25" s="24" t="s">
        <v>937</v>
      </c>
      <c r="F25" s="24">
        <v>200</v>
      </c>
      <c r="G25" s="89">
        <v>1145300</v>
      </c>
      <c r="H25" s="89">
        <v>1145300</v>
      </c>
      <c r="I25" s="286"/>
      <c r="J25" s="288">
        <f t="shared" si="0"/>
        <v>1145300</v>
      </c>
      <c r="K25" s="288">
        <f t="shared" si="1"/>
        <v>1145300</v>
      </c>
    </row>
    <row r="26" spans="1:11" ht="12.75">
      <c r="A26" s="23" t="s">
        <v>459</v>
      </c>
      <c r="B26" s="23"/>
      <c r="C26" s="24" t="s">
        <v>156</v>
      </c>
      <c r="D26" s="24" t="s">
        <v>159</v>
      </c>
      <c r="E26" s="24" t="s">
        <v>937</v>
      </c>
      <c r="F26" s="24">
        <v>800</v>
      </c>
      <c r="G26" s="89">
        <v>133317</v>
      </c>
      <c r="H26" s="89">
        <v>133317</v>
      </c>
      <c r="I26" s="286"/>
      <c r="J26" s="288">
        <f t="shared" si="0"/>
        <v>133317</v>
      </c>
      <c r="K26" s="288">
        <f t="shared" si="1"/>
        <v>133317</v>
      </c>
    </row>
    <row r="27" spans="1:11" ht="12.75">
      <c r="A27" s="22" t="s">
        <v>161</v>
      </c>
      <c r="B27" s="22"/>
      <c r="C27" s="21" t="s">
        <v>156</v>
      </c>
      <c r="D27" s="21" t="s">
        <v>162</v>
      </c>
      <c r="E27" s="21" t="s">
        <v>469</v>
      </c>
      <c r="F27" s="21" t="s">
        <v>469</v>
      </c>
      <c r="G27" s="87">
        <f aca="true" t="shared" si="3" ref="G27:H30">G28</f>
        <v>100000</v>
      </c>
      <c r="H27" s="87">
        <f t="shared" si="3"/>
        <v>100000</v>
      </c>
      <c r="I27" s="286"/>
      <c r="J27" s="288">
        <f t="shared" si="0"/>
        <v>0</v>
      </c>
      <c r="K27" s="288">
        <f t="shared" si="1"/>
        <v>0</v>
      </c>
    </row>
    <row r="28" spans="1:11" ht="25.5">
      <c r="A28" s="23" t="s">
        <v>541</v>
      </c>
      <c r="B28" s="23"/>
      <c r="C28" s="24" t="s">
        <v>156</v>
      </c>
      <c r="D28" s="24" t="s">
        <v>162</v>
      </c>
      <c r="E28" s="24" t="s">
        <v>944</v>
      </c>
      <c r="F28" s="24" t="s">
        <v>469</v>
      </c>
      <c r="G28" s="87">
        <f t="shared" si="3"/>
        <v>100000</v>
      </c>
      <c r="H28" s="87">
        <f t="shared" si="3"/>
        <v>100000</v>
      </c>
      <c r="I28" s="286"/>
      <c r="J28" s="288">
        <f t="shared" si="0"/>
        <v>0</v>
      </c>
      <c r="K28" s="288">
        <f t="shared" si="1"/>
        <v>0</v>
      </c>
    </row>
    <row r="29" spans="1:11" ht="12.75">
      <c r="A29" s="23" t="s">
        <v>161</v>
      </c>
      <c r="B29" s="23"/>
      <c r="C29" s="24" t="s">
        <v>156</v>
      </c>
      <c r="D29" s="24" t="s">
        <v>162</v>
      </c>
      <c r="E29" s="24" t="s">
        <v>945</v>
      </c>
      <c r="F29" s="25" t="s">
        <v>469</v>
      </c>
      <c r="G29" s="87">
        <f t="shared" si="3"/>
        <v>100000</v>
      </c>
      <c r="H29" s="87">
        <f t="shared" si="3"/>
        <v>100000</v>
      </c>
      <c r="I29" s="286"/>
      <c r="J29" s="288">
        <f t="shared" si="0"/>
        <v>0</v>
      </c>
      <c r="K29" s="288">
        <f t="shared" si="1"/>
        <v>0</v>
      </c>
    </row>
    <row r="30" spans="1:11" ht="25.5">
      <c r="A30" s="25" t="s">
        <v>431</v>
      </c>
      <c r="B30" s="25"/>
      <c r="C30" s="24" t="s">
        <v>156</v>
      </c>
      <c r="D30" s="24" t="s">
        <v>162</v>
      </c>
      <c r="E30" s="24" t="s">
        <v>371</v>
      </c>
      <c r="F30" s="35" t="s">
        <v>469</v>
      </c>
      <c r="G30" s="87">
        <f t="shared" si="3"/>
        <v>100000</v>
      </c>
      <c r="H30" s="87">
        <f t="shared" si="3"/>
        <v>100000</v>
      </c>
      <c r="I30" s="286"/>
      <c r="J30" s="288">
        <f t="shared" si="0"/>
        <v>0</v>
      </c>
      <c r="K30" s="288">
        <f t="shared" si="1"/>
        <v>0</v>
      </c>
    </row>
    <row r="31" spans="1:11" ht="12.75">
      <c r="A31" s="23" t="s">
        <v>459</v>
      </c>
      <c r="B31" s="23"/>
      <c r="C31" s="24" t="s">
        <v>156</v>
      </c>
      <c r="D31" s="24" t="s">
        <v>162</v>
      </c>
      <c r="E31" s="24" t="s">
        <v>371</v>
      </c>
      <c r="F31" s="24" t="s">
        <v>460</v>
      </c>
      <c r="G31" s="89">
        <v>100000</v>
      </c>
      <c r="H31" s="89">
        <v>100000</v>
      </c>
      <c r="I31" s="286"/>
      <c r="J31" s="288">
        <f t="shared" si="0"/>
        <v>100000</v>
      </c>
      <c r="K31" s="288">
        <f t="shared" si="1"/>
        <v>100000</v>
      </c>
    </row>
    <row r="32" spans="1:11" ht="25.5">
      <c r="A32" s="22" t="s">
        <v>660</v>
      </c>
      <c r="B32" s="22"/>
      <c r="C32" s="21" t="s">
        <v>156</v>
      </c>
      <c r="D32" s="21" t="s">
        <v>768</v>
      </c>
      <c r="E32" s="21" t="s">
        <v>469</v>
      </c>
      <c r="F32" s="21" t="s">
        <v>469</v>
      </c>
      <c r="G32" s="87">
        <f>G33+G39+G48+G53+G57</f>
        <v>20593922</v>
      </c>
      <c r="H32" s="87">
        <f>H33+H39+H48+H53+H57</f>
        <v>20593922</v>
      </c>
      <c r="I32" s="286"/>
      <c r="J32" s="288">
        <f t="shared" si="0"/>
        <v>0</v>
      </c>
      <c r="K32" s="288">
        <f t="shared" si="1"/>
        <v>0</v>
      </c>
    </row>
    <row r="33" spans="1:11" ht="76.5">
      <c r="A33" s="84" t="s">
        <v>665</v>
      </c>
      <c r="B33" s="84"/>
      <c r="C33" s="24" t="s">
        <v>156</v>
      </c>
      <c r="D33" s="24" t="s">
        <v>768</v>
      </c>
      <c r="E33" s="28" t="s">
        <v>97</v>
      </c>
      <c r="F33" s="24" t="s">
        <v>469</v>
      </c>
      <c r="G33" s="87">
        <f aca="true" t="shared" si="4" ref="G33:H35">G34</f>
        <v>1470401</v>
      </c>
      <c r="H33" s="87">
        <f t="shared" si="4"/>
        <v>1470401</v>
      </c>
      <c r="I33" s="286"/>
      <c r="J33" s="288">
        <f t="shared" si="0"/>
        <v>0</v>
      </c>
      <c r="K33" s="288">
        <f t="shared" si="1"/>
        <v>0</v>
      </c>
    </row>
    <row r="34" spans="1:11" ht="51">
      <c r="A34" s="82" t="s">
        <v>666</v>
      </c>
      <c r="B34" s="82"/>
      <c r="C34" s="24" t="s">
        <v>156</v>
      </c>
      <c r="D34" s="24" t="s">
        <v>768</v>
      </c>
      <c r="E34" s="28" t="s">
        <v>98</v>
      </c>
      <c r="F34" s="35" t="s">
        <v>469</v>
      </c>
      <c r="G34" s="87">
        <f t="shared" si="4"/>
        <v>1470401</v>
      </c>
      <c r="H34" s="87">
        <f t="shared" si="4"/>
        <v>1470401</v>
      </c>
      <c r="I34" s="286"/>
      <c r="J34" s="288">
        <f t="shared" si="0"/>
        <v>0</v>
      </c>
      <c r="K34" s="288">
        <f t="shared" si="1"/>
        <v>0</v>
      </c>
    </row>
    <row r="35" spans="1:11" ht="63.75">
      <c r="A35" s="66" t="s">
        <v>128</v>
      </c>
      <c r="B35" s="66"/>
      <c r="C35" s="24" t="s">
        <v>156</v>
      </c>
      <c r="D35" s="24" t="s">
        <v>768</v>
      </c>
      <c r="E35" s="28" t="s">
        <v>99</v>
      </c>
      <c r="F35" s="35"/>
      <c r="G35" s="87">
        <f t="shared" si="4"/>
        <v>1470401</v>
      </c>
      <c r="H35" s="87">
        <f t="shared" si="4"/>
        <v>1470401</v>
      </c>
      <c r="I35" s="286"/>
      <c r="J35" s="288">
        <f t="shared" si="0"/>
        <v>0</v>
      </c>
      <c r="K35" s="288">
        <f t="shared" si="1"/>
        <v>0</v>
      </c>
    </row>
    <row r="36" spans="1:11" ht="25.5">
      <c r="A36" s="25" t="s">
        <v>168</v>
      </c>
      <c r="B36" s="25"/>
      <c r="C36" s="24" t="s">
        <v>156</v>
      </c>
      <c r="D36" s="24" t="s">
        <v>768</v>
      </c>
      <c r="E36" s="28" t="s">
        <v>100</v>
      </c>
      <c r="F36" s="35" t="s">
        <v>469</v>
      </c>
      <c r="G36" s="87">
        <f>SUM(G37:G38)</f>
        <v>1470401</v>
      </c>
      <c r="H36" s="87">
        <f>SUM(H37:H38)</f>
        <v>1470401</v>
      </c>
      <c r="I36" s="286"/>
      <c r="J36" s="288">
        <f t="shared" si="0"/>
        <v>0</v>
      </c>
      <c r="K36" s="288">
        <f t="shared" si="1"/>
        <v>0</v>
      </c>
    </row>
    <row r="37" spans="1:11" ht="38.25">
      <c r="A37" s="23" t="s">
        <v>403</v>
      </c>
      <c r="B37" s="23"/>
      <c r="C37" s="24" t="s">
        <v>156</v>
      </c>
      <c r="D37" s="24" t="s">
        <v>768</v>
      </c>
      <c r="E37" s="28" t="s">
        <v>100</v>
      </c>
      <c r="F37" s="24" t="s">
        <v>456</v>
      </c>
      <c r="G37" s="89">
        <v>1432000</v>
      </c>
      <c r="H37" s="89">
        <v>1432000</v>
      </c>
      <c r="I37" s="286"/>
      <c r="J37" s="288">
        <f t="shared" si="0"/>
        <v>1432000</v>
      </c>
      <c r="K37" s="288">
        <f t="shared" si="1"/>
        <v>1432000</v>
      </c>
    </row>
    <row r="38" spans="1:11" ht="12.75">
      <c r="A38" s="23" t="s">
        <v>459</v>
      </c>
      <c r="B38" s="23"/>
      <c r="C38" s="24" t="s">
        <v>156</v>
      </c>
      <c r="D38" s="24" t="s">
        <v>768</v>
      </c>
      <c r="E38" s="28" t="s">
        <v>100</v>
      </c>
      <c r="F38" s="24">
        <v>800</v>
      </c>
      <c r="G38" s="89">
        <v>38401</v>
      </c>
      <c r="H38" s="89">
        <v>38401</v>
      </c>
      <c r="I38" s="286"/>
      <c r="J38" s="288">
        <f t="shared" si="0"/>
        <v>38401</v>
      </c>
      <c r="K38" s="288">
        <f t="shared" si="1"/>
        <v>38401</v>
      </c>
    </row>
    <row r="39" spans="1:11" ht="76.5">
      <c r="A39" s="31" t="s">
        <v>699</v>
      </c>
      <c r="B39" s="31"/>
      <c r="C39" s="24" t="s">
        <v>156</v>
      </c>
      <c r="D39" s="24" t="s">
        <v>768</v>
      </c>
      <c r="E39" s="24" t="s">
        <v>101</v>
      </c>
      <c r="F39" s="24"/>
      <c r="G39" s="87">
        <f>G40</f>
        <v>385800</v>
      </c>
      <c r="H39" s="87">
        <f>H40</f>
        <v>385800</v>
      </c>
      <c r="I39" s="286"/>
      <c r="J39" s="288">
        <f t="shared" si="0"/>
        <v>0</v>
      </c>
      <c r="K39" s="288">
        <f t="shared" si="1"/>
        <v>0</v>
      </c>
    </row>
    <row r="40" spans="1:11" ht="114.75">
      <c r="A40" s="20" t="s">
        <v>700</v>
      </c>
      <c r="B40" s="20"/>
      <c r="C40" s="24" t="s">
        <v>156</v>
      </c>
      <c r="D40" s="24" t="s">
        <v>768</v>
      </c>
      <c r="E40" s="24" t="s">
        <v>102</v>
      </c>
      <c r="F40" s="24"/>
      <c r="G40" s="87">
        <f>G41+G44</f>
        <v>385800</v>
      </c>
      <c r="H40" s="87">
        <f>H41+H44</f>
        <v>385800</v>
      </c>
      <c r="I40" s="286"/>
      <c r="J40" s="288">
        <f t="shared" si="0"/>
        <v>0</v>
      </c>
      <c r="K40" s="288">
        <f t="shared" si="1"/>
        <v>0</v>
      </c>
    </row>
    <row r="41" spans="1:9" ht="51">
      <c r="A41" s="304" t="s">
        <v>169</v>
      </c>
      <c r="B41" s="23"/>
      <c r="C41" s="24" t="s">
        <v>156</v>
      </c>
      <c r="D41" s="24" t="s">
        <v>768</v>
      </c>
      <c r="E41" s="301" t="s">
        <v>696</v>
      </c>
      <c r="F41" s="301"/>
      <c r="G41" s="87">
        <f>G42</f>
        <v>80000</v>
      </c>
      <c r="H41" s="87">
        <f>H42</f>
        <v>80000</v>
      </c>
      <c r="I41" s="286"/>
    </row>
    <row r="42" spans="1:9" ht="48">
      <c r="A42" s="77" t="s">
        <v>444</v>
      </c>
      <c r="B42" s="23"/>
      <c r="C42" s="24" t="s">
        <v>156</v>
      </c>
      <c r="D42" s="24" t="s">
        <v>768</v>
      </c>
      <c r="E42" s="301" t="s">
        <v>170</v>
      </c>
      <c r="F42" s="301"/>
      <c r="G42" s="87">
        <f>G43</f>
        <v>80000</v>
      </c>
      <c r="H42" s="87">
        <f>H43</f>
        <v>80000</v>
      </c>
      <c r="I42" s="286"/>
    </row>
    <row r="43" spans="1:9" ht="38.25">
      <c r="A43" s="304" t="s">
        <v>403</v>
      </c>
      <c r="B43" s="23"/>
      <c r="C43" s="24" t="s">
        <v>156</v>
      </c>
      <c r="D43" s="24" t="s">
        <v>768</v>
      </c>
      <c r="E43" s="301" t="s">
        <v>170</v>
      </c>
      <c r="F43" s="301">
        <v>200</v>
      </c>
      <c r="G43" s="87">
        <v>80000</v>
      </c>
      <c r="H43" s="87">
        <v>80000</v>
      </c>
      <c r="I43" s="286"/>
    </row>
    <row r="44" spans="1:9" ht="51">
      <c r="A44" s="23" t="s">
        <v>171</v>
      </c>
      <c r="B44" s="23"/>
      <c r="C44" s="24" t="s">
        <v>156</v>
      </c>
      <c r="D44" s="24" t="s">
        <v>768</v>
      </c>
      <c r="E44" s="24" t="s">
        <v>448</v>
      </c>
      <c r="F44" s="24"/>
      <c r="G44" s="87">
        <f>G45</f>
        <v>305800</v>
      </c>
      <c r="H44" s="87">
        <f>H45</f>
        <v>305800</v>
      </c>
      <c r="I44" s="286"/>
    </row>
    <row r="45" spans="1:11" ht="76.5">
      <c r="A45" s="23" t="s">
        <v>695</v>
      </c>
      <c r="B45" s="23"/>
      <c r="C45" s="24" t="s">
        <v>156</v>
      </c>
      <c r="D45" s="24" t="s">
        <v>768</v>
      </c>
      <c r="E45" s="24" t="s">
        <v>172</v>
      </c>
      <c r="F45" s="24"/>
      <c r="G45" s="87">
        <f>SUM(G46:G47)</f>
        <v>305800</v>
      </c>
      <c r="H45" s="87">
        <f>SUM(H46:H47)</f>
        <v>305800</v>
      </c>
      <c r="I45" s="286"/>
      <c r="J45" s="288">
        <f t="shared" si="0"/>
        <v>0</v>
      </c>
      <c r="K45" s="288">
        <f t="shared" si="1"/>
        <v>0</v>
      </c>
    </row>
    <row r="46" spans="1:11" ht="86.25" customHeight="1">
      <c r="A46" s="23" t="s">
        <v>474</v>
      </c>
      <c r="B46" s="23"/>
      <c r="C46" s="24" t="s">
        <v>156</v>
      </c>
      <c r="D46" s="24" t="s">
        <v>768</v>
      </c>
      <c r="E46" s="24" t="s">
        <v>172</v>
      </c>
      <c r="F46" s="24">
        <v>100</v>
      </c>
      <c r="G46" s="89">
        <v>300075</v>
      </c>
      <c r="H46" s="89">
        <v>300075</v>
      </c>
      <c r="I46" s="286"/>
      <c r="J46" s="288">
        <f t="shared" si="0"/>
        <v>300075</v>
      </c>
      <c r="K46" s="288">
        <f t="shared" si="1"/>
        <v>300075</v>
      </c>
    </row>
    <row r="47" spans="1:11" ht="38.25">
      <c r="A47" s="23" t="s">
        <v>403</v>
      </c>
      <c r="B47" s="23"/>
      <c r="C47" s="24" t="s">
        <v>156</v>
      </c>
      <c r="D47" s="24" t="s">
        <v>768</v>
      </c>
      <c r="E47" s="24" t="s">
        <v>172</v>
      </c>
      <c r="F47" s="24">
        <v>200</v>
      </c>
      <c r="G47" s="89">
        <v>5725</v>
      </c>
      <c r="H47" s="89">
        <v>5725</v>
      </c>
      <c r="I47" s="286"/>
      <c r="J47" s="288">
        <f t="shared" si="0"/>
        <v>5725</v>
      </c>
      <c r="K47" s="288">
        <f t="shared" si="1"/>
        <v>5725</v>
      </c>
    </row>
    <row r="48" spans="1:11" ht="76.5">
      <c r="A48" s="31" t="s">
        <v>192</v>
      </c>
      <c r="B48" s="31"/>
      <c r="C48" s="24" t="s">
        <v>156</v>
      </c>
      <c r="D48" s="24" t="s">
        <v>768</v>
      </c>
      <c r="E48" s="24" t="s">
        <v>194</v>
      </c>
      <c r="F48" s="24"/>
      <c r="G48" s="87">
        <f aca="true" t="shared" si="5" ref="G48:H51">G49</f>
        <v>40000</v>
      </c>
      <c r="H48" s="87">
        <f t="shared" si="5"/>
        <v>40000</v>
      </c>
      <c r="I48" s="286"/>
      <c r="J48" s="288">
        <f t="shared" si="0"/>
        <v>0</v>
      </c>
      <c r="K48" s="288">
        <f t="shared" si="1"/>
        <v>0</v>
      </c>
    </row>
    <row r="49" spans="1:11" ht="89.25">
      <c r="A49" s="20" t="s">
        <v>193</v>
      </c>
      <c r="B49" s="20"/>
      <c r="C49" s="24" t="s">
        <v>156</v>
      </c>
      <c r="D49" s="24" t="s">
        <v>768</v>
      </c>
      <c r="E49" s="24" t="s">
        <v>195</v>
      </c>
      <c r="F49" s="24"/>
      <c r="G49" s="87">
        <f t="shared" si="5"/>
        <v>40000</v>
      </c>
      <c r="H49" s="87">
        <f t="shared" si="5"/>
        <v>40000</v>
      </c>
      <c r="I49" s="286"/>
      <c r="J49" s="288">
        <f t="shared" si="0"/>
        <v>0</v>
      </c>
      <c r="K49" s="288">
        <f t="shared" si="1"/>
        <v>0</v>
      </c>
    </row>
    <row r="50" spans="1:11" ht="38.25">
      <c r="A50" s="23" t="s">
        <v>196</v>
      </c>
      <c r="B50" s="23"/>
      <c r="C50" s="24" t="s">
        <v>156</v>
      </c>
      <c r="D50" s="24" t="s">
        <v>768</v>
      </c>
      <c r="E50" s="24" t="s">
        <v>197</v>
      </c>
      <c r="F50" s="24"/>
      <c r="G50" s="87">
        <f t="shared" si="5"/>
        <v>40000</v>
      </c>
      <c r="H50" s="87">
        <f t="shared" si="5"/>
        <v>40000</v>
      </c>
      <c r="I50" s="286"/>
      <c r="J50" s="288">
        <f t="shared" si="0"/>
        <v>0</v>
      </c>
      <c r="K50" s="288">
        <f t="shared" si="1"/>
        <v>0</v>
      </c>
    </row>
    <row r="51" spans="1:11" ht="51">
      <c r="A51" s="23" t="s">
        <v>199</v>
      </c>
      <c r="B51" s="23"/>
      <c r="C51" s="24" t="s">
        <v>156</v>
      </c>
      <c r="D51" s="24" t="s">
        <v>768</v>
      </c>
      <c r="E51" s="24" t="s">
        <v>198</v>
      </c>
      <c r="F51" s="24"/>
      <c r="G51" s="87">
        <f t="shared" si="5"/>
        <v>40000</v>
      </c>
      <c r="H51" s="87">
        <f t="shared" si="5"/>
        <v>40000</v>
      </c>
      <c r="I51" s="286"/>
      <c r="J51" s="288">
        <f t="shared" si="0"/>
        <v>0</v>
      </c>
      <c r="K51" s="288">
        <f t="shared" si="1"/>
        <v>0</v>
      </c>
    </row>
    <row r="52" spans="1:11" ht="38.25">
      <c r="A52" s="23" t="s">
        <v>403</v>
      </c>
      <c r="B52" s="23"/>
      <c r="C52" s="24" t="s">
        <v>156</v>
      </c>
      <c r="D52" s="24" t="s">
        <v>768</v>
      </c>
      <c r="E52" s="24" t="s">
        <v>198</v>
      </c>
      <c r="F52" s="24">
        <v>200</v>
      </c>
      <c r="G52" s="89">
        <v>40000</v>
      </c>
      <c r="H52" s="89">
        <v>40000</v>
      </c>
      <c r="I52" s="286"/>
      <c r="J52" s="288">
        <f t="shared" si="0"/>
        <v>40000</v>
      </c>
      <c r="K52" s="288">
        <f t="shared" si="1"/>
        <v>40000</v>
      </c>
    </row>
    <row r="53" spans="1:11" ht="38.25">
      <c r="A53" s="23" t="s">
        <v>146</v>
      </c>
      <c r="B53" s="23"/>
      <c r="C53" s="24" t="s">
        <v>156</v>
      </c>
      <c r="D53" s="24" t="s">
        <v>768</v>
      </c>
      <c r="E53" s="28" t="s">
        <v>145</v>
      </c>
      <c r="F53" s="24"/>
      <c r="G53" s="87">
        <f aca="true" t="shared" si="6" ref="G53:H55">G54</f>
        <v>59936</v>
      </c>
      <c r="H53" s="87">
        <f t="shared" si="6"/>
        <v>59936</v>
      </c>
      <c r="I53" s="286"/>
      <c r="J53" s="288">
        <f t="shared" si="0"/>
        <v>0</v>
      </c>
      <c r="K53" s="288">
        <f t="shared" si="1"/>
        <v>0</v>
      </c>
    </row>
    <row r="54" spans="1:11" ht="25.5">
      <c r="A54" s="20" t="s">
        <v>144</v>
      </c>
      <c r="B54" s="20"/>
      <c r="C54" s="24" t="s">
        <v>156</v>
      </c>
      <c r="D54" s="24" t="s">
        <v>768</v>
      </c>
      <c r="E54" s="28" t="s">
        <v>143</v>
      </c>
      <c r="F54" s="24"/>
      <c r="G54" s="87">
        <f t="shared" si="6"/>
        <v>59936</v>
      </c>
      <c r="H54" s="87">
        <f t="shared" si="6"/>
        <v>59936</v>
      </c>
      <c r="I54" s="286"/>
      <c r="J54" s="288">
        <f t="shared" si="0"/>
        <v>0</v>
      </c>
      <c r="K54" s="288">
        <f t="shared" si="1"/>
        <v>0</v>
      </c>
    </row>
    <row r="55" spans="1:11" ht="38.25">
      <c r="A55" s="25" t="s">
        <v>127</v>
      </c>
      <c r="B55" s="25"/>
      <c r="C55" s="24" t="s">
        <v>156</v>
      </c>
      <c r="D55" s="24" t="s">
        <v>768</v>
      </c>
      <c r="E55" s="28" t="s">
        <v>412</v>
      </c>
      <c r="F55" s="24"/>
      <c r="G55" s="87">
        <f t="shared" si="6"/>
        <v>59936</v>
      </c>
      <c r="H55" s="87">
        <f t="shared" si="6"/>
        <v>59936</v>
      </c>
      <c r="I55" s="286"/>
      <c r="J55" s="288">
        <f t="shared" si="0"/>
        <v>0</v>
      </c>
      <c r="K55" s="288">
        <f t="shared" si="1"/>
        <v>0</v>
      </c>
    </row>
    <row r="56" spans="1:11" ht="12.75">
      <c r="A56" s="23" t="s">
        <v>459</v>
      </c>
      <c r="B56" s="23"/>
      <c r="C56" s="24" t="s">
        <v>156</v>
      </c>
      <c r="D56" s="24" t="s">
        <v>768</v>
      </c>
      <c r="E56" s="28" t="s">
        <v>412</v>
      </c>
      <c r="F56" s="24">
        <v>800</v>
      </c>
      <c r="G56" s="89">
        <v>59936</v>
      </c>
      <c r="H56" s="89">
        <v>59936</v>
      </c>
      <c r="I56" s="286"/>
      <c r="J56" s="288">
        <f t="shared" si="0"/>
        <v>59936</v>
      </c>
      <c r="K56" s="288">
        <f t="shared" si="1"/>
        <v>59936</v>
      </c>
    </row>
    <row r="57" spans="1:11" ht="38.25">
      <c r="A57" s="31" t="s">
        <v>867</v>
      </c>
      <c r="B57" s="31"/>
      <c r="C57" s="24" t="s">
        <v>156</v>
      </c>
      <c r="D57" s="24" t="s">
        <v>768</v>
      </c>
      <c r="E57" s="28" t="s">
        <v>103</v>
      </c>
      <c r="F57" s="35" t="s">
        <v>469</v>
      </c>
      <c r="G57" s="87">
        <f>G58</f>
        <v>18637785</v>
      </c>
      <c r="H57" s="87">
        <f>H58</f>
        <v>18637785</v>
      </c>
      <c r="I57" s="286"/>
      <c r="J57" s="288">
        <f t="shared" si="0"/>
        <v>0</v>
      </c>
      <c r="K57" s="288">
        <f t="shared" si="1"/>
        <v>0</v>
      </c>
    </row>
    <row r="58" spans="1:11" ht="25.5">
      <c r="A58" s="20" t="s">
        <v>879</v>
      </c>
      <c r="B58" s="20"/>
      <c r="C58" s="24" t="s">
        <v>156</v>
      </c>
      <c r="D58" s="24" t="s">
        <v>768</v>
      </c>
      <c r="E58" s="13" t="s">
        <v>105</v>
      </c>
      <c r="F58" s="36" t="s">
        <v>469</v>
      </c>
      <c r="G58" s="87">
        <f>G59+G63+G65</f>
        <v>18637785</v>
      </c>
      <c r="H58" s="87">
        <f>H59+H63+H65</f>
        <v>18637785</v>
      </c>
      <c r="I58" s="286"/>
      <c r="J58" s="288">
        <f t="shared" si="0"/>
        <v>0</v>
      </c>
      <c r="K58" s="288">
        <f t="shared" si="1"/>
        <v>0</v>
      </c>
    </row>
    <row r="59" spans="1:11" ht="38.25">
      <c r="A59" s="25" t="s">
        <v>189</v>
      </c>
      <c r="B59" s="25"/>
      <c r="C59" s="24" t="s">
        <v>156</v>
      </c>
      <c r="D59" s="24" t="s">
        <v>768</v>
      </c>
      <c r="E59" s="28" t="s">
        <v>107</v>
      </c>
      <c r="F59" s="35" t="s">
        <v>469</v>
      </c>
      <c r="G59" s="87">
        <f>SUM(G60:G62)</f>
        <v>18234885</v>
      </c>
      <c r="H59" s="87">
        <f>SUM(H60:H62)</f>
        <v>18234885</v>
      </c>
      <c r="I59" s="286"/>
      <c r="J59" s="288">
        <f t="shared" si="0"/>
        <v>0</v>
      </c>
      <c r="K59" s="288">
        <f t="shared" si="1"/>
        <v>0</v>
      </c>
    </row>
    <row r="60" spans="1:11" ht="89.25">
      <c r="A60" s="23" t="s">
        <v>474</v>
      </c>
      <c r="B60" s="23"/>
      <c r="C60" s="24" t="s">
        <v>156</v>
      </c>
      <c r="D60" s="24" t="s">
        <v>768</v>
      </c>
      <c r="E60" s="28" t="s">
        <v>107</v>
      </c>
      <c r="F60" s="24" t="s">
        <v>292</v>
      </c>
      <c r="G60" s="89">
        <v>17647492</v>
      </c>
      <c r="H60" s="89">
        <v>17647492</v>
      </c>
      <c r="I60" s="286"/>
      <c r="J60" s="288">
        <f t="shared" si="0"/>
        <v>17647492</v>
      </c>
      <c r="K60" s="288">
        <f t="shared" si="1"/>
        <v>17647492</v>
      </c>
    </row>
    <row r="61" spans="1:11" ht="38.25">
      <c r="A61" s="23" t="s">
        <v>403</v>
      </c>
      <c r="B61" s="23"/>
      <c r="C61" s="24" t="s">
        <v>156</v>
      </c>
      <c r="D61" s="24" t="s">
        <v>768</v>
      </c>
      <c r="E61" s="28" t="s">
        <v>107</v>
      </c>
      <c r="F61" s="24" t="s">
        <v>456</v>
      </c>
      <c r="G61" s="89">
        <v>549900</v>
      </c>
      <c r="H61" s="89">
        <v>549900</v>
      </c>
      <c r="I61" s="286"/>
      <c r="J61" s="288">
        <f t="shared" si="0"/>
        <v>549900</v>
      </c>
      <c r="K61" s="288">
        <f t="shared" si="1"/>
        <v>549900</v>
      </c>
    </row>
    <row r="62" spans="1:11" ht="12.75">
      <c r="A62" s="23" t="s">
        <v>459</v>
      </c>
      <c r="B62" s="23"/>
      <c r="C62" s="24" t="s">
        <v>156</v>
      </c>
      <c r="D62" s="24" t="s">
        <v>768</v>
      </c>
      <c r="E62" s="28" t="s">
        <v>107</v>
      </c>
      <c r="F62" s="24" t="s">
        <v>460</v>
      </c>
      <c r="G62" s="89">
        <v>37493</v>
      </c>
      <c r="H62" s="89">
        <v>37493</v>
      </c>
      <c r="I62" s="286"/>
      <c r="J62" s="288">
        <f t="shared" si="0"/>
        <v>37493</v>
      </c>
      <c r="K62" s="288">
        <f t="shared" si="1"/>
        <v>37493</v>
      </c>
    </row>
    <row r="63" spans="1:11" ht="38.25">
      <c r="A63" s="25" t="s">
        <v>651</v>
      </c>
      <c r="B63" s="25"/>
      <c r="C63" s="24" t="s">
        <v>156</v>
      </c>
      <c r="D63" s="24" t="s">
        <v>768</v>
      </c>
      <c r="E63" s="28" t="s">
        <v>108</v>
      </c>
      <c r="F63" s="35" t="s">
        <v>469</v>
      </c>
      <c r="G63" s="87">
        <f>G64</f>
        <v>250000</v>
      </c>
      <c r="H63" s="87">
        <f>H64</f>
        <v>250000</v>
      </c>
      <c r="I63" s="286"/>
      <c r="J63" s="288">
        <f t="shared" si="0"/>
        <v>0</v>
      </c>
      <c r="K63" s="288">
        <f t="shared" si="1"/>
        <v>0</v>
      </c>
    </row>
    <row r="64" spans="1:11" ht="38.25">
      <c r="A64" s="23" t="s">
        <v>403</v>
      </c>
      <c r="B64" s="23"/>
      <c r="C64" s="24" t="s">
        <v>156</v>
      </c>
      <c r="D64" s="24" t="s">
        <v>768</v>
      </c>
      <c r="E64" s="28" t="s">
        <v>108</v>
      </c>
      <c r="F64" s="28">
        <v>200</v>
      </c>
      <c r="G64" s="89">
        <v>250000</v>
      </c>
      <c r="H64" s="89">
        <v>250000</v>
      </c>
      <c r="I64" s="286"/>
      <c r="J64" s="288">
        <f t="shared" si="0"/>
        <v>250000</v>
      </c>
      <c r="K64" s="288">
        <f t="shared" si="1"/>
        <v>250000</v>
      </c>
    </row>
    <row r="65" spans="1:11" ht="89.25">
      <c r="A65" s="83" t="s">
        <v>504</v>
      </c>
      <c r="B65" s="83"/>
      <c r="C65" s="24" t="s">
        <v>156</v>
      </c>
      <c r="D65" s="24" t="s">
        <v>768</v>
      </c>
      <c r="E65" s="28" t="s">
        <v>137</v>
      </c>
      <c r="F65" s="28"/>
      <c r="G65" s="87">
        <f>SUM(G66:G67)</f>
        <v>152900</v>
      </c>
      <c r="H65" s="87">
        <f>SUM(H66:H67)</f>
        <v>152900</v>
      </c>
      <c r="I65" s="286"/>
      <c r="J65" s="288">
        <f t="shared" si="0"/>
        <v>0</v>
      </c>
      <c r="K65" s="288">
        <f t="shared" si="1"/>
        <v>0</v>
      </c>
    </row>
    <row r="66" spans="1:11" ht="89.25">
      <c r="A66" s="23" t="s">
        <v>474</v>
      </c>
      <c r="B66" s="23"/>
      <c r="C66" s="24" t="s">
        <v>156</v>
      </c>
      <c r="D66" s="24" t="s">
        <v>768</v>
      </c>
      <c r="E66" s="28" t="s">
        <v>137</v>
      </c>
      <c r="F66" s="28">
        <v>100</v>
      </c>
      <c r="G66" s="89">
        <v>131800</v>
      </c>
      <c r="H66" s="89">
        <v>131800</v>
      </c>
      <c r="I66" s="286"/>
      <c r="J66" s="288">
        <f t="shared" si="0"/>
        <v>131800</v>
      </c>
      <c r="K66" s="288">
        <f t="shared" si="1"/>
        <v>131800</v>
      </c>
    </row>
    <row r="67" spans="1:11" ht="38.25">
      <c r="A67" s="26" t="s">
        <v>403</v>
      </c>
      <c r="B67" s="26"/>
      <c r="C67" s="27" t="s">
        <v>156</v>
      </c>
      <c r="D67" s="27" t="s">
        <v>768</v>
      </c>
      <c r="E67" s="30" t="s">
        <v>137</v>
      </c>
      <c r="F67" s="30">
        <v>200</v>
      </c>
      <c r="G67" s="86">
        <v>21100</v>
      </c>
      <c r="H67" s="86">
        <v>21100</v>
      </c>
      <c r="I67" s="286"/>
      <c r="J67" s="288">
        <f t="shared" si="0"/>
        <v>21100</v>
      </c>
      <c r="K67" s="288">
        <f t="shared" si="1"/>
        <v>21100</v>
      </c>
    </row>
    <row r="68" spans="1:11" ht="12.75">
      <c r="A68" s="33" t="s">
        <v>148</v>
      </c>
      <c r="B68" s="33"/>
      <c r="C68" s="34" t="s">
        <v>158</v>
      </c>
      <c r="D68" s="60" t="s">
        <v>649</v>
      </c>
      <c r="E68" s="34" t="s">
        <v>469</v>
      </c>
      <c r="F68" s="34" t="s">
        <v>469</v>
      </c>
      <c r="G68" s="128">
        <f aca="true" t="shared" si="7" ref="G68:H72">G69</f>
        <v>7200</v>
      </c>
      <c r="H68" s="128">
        <f t="shared" si="7"/>
        <v>7200</v>
      </c>
      <c r="I68" s="286"/>
      <c r="J68" s="288">
        <f t="shared" si="0"/>
        <v>0</v>
      </c>
      <c r="K68" s="288">
        <f t="shared" si="1"/>
        <v>0</v>
      </c>
    </row>
    <row r="69" spans="1:11" ht="25.5">
      <c r="A69" s="22" t="s">
        <v>147</v>
      </c>
      <c r="B69" s="22"/>
      <c r="C69" s="21" t="s">
        <v>158</v>
      </c>
      <c r="D69" s="21" t="s">
        <v>159</v>
      </c>
      <c r="E69" s="45" t="s">
        <v>469</v>
      </c>
      <c r="F69" s="45" t="s">
        <v>469</v>
      </c>
      <c r="G69" s="87">
        <f t="shared" si="7"/>
        <v>7200</v>
      </c>
      <c r="H69" s="87">
        <f t="shared" si="7"/>
        <v>7200</v>
      </c>
      <c r="I69" s="286"/>
      <c r="J69" s="288">
        <f t="shared" si="0"/>
        <v>0</v>
      </c>
      <c r="K69" s="288">
        <f t="shared" si="1"/>
        <v>0</v>
      </c>
    </row>
    <row r="70" spans="1:11" ht="38.25">
      <c r="A70" s="23" t="s">
        <v>146</v>
      </c>
      <c r="B70" s="23"/>
      <c r="C70" s="24" t="s">
        <v>158</v>
      </c>
      <c r="D70" s="24" t="s">
        <v>159</v>
      </c>
      <c r="E70" s="28" t="s">
        <v>145</v>
      </c>
      <c r="F70" s="35" t="s">
        <v>469</v>
      </c>
      <c r="G70" s="87">
        <f t="shared" si="7"/>
        <v>7200</v>
      </c>
      <c r="H70" s="87">
        <f t="shared" si="7"/>
        <v>7200</v>
      </c>
      <c r="I70" s="286"/>
      <c r="J70" s="288">
        <f t="shared" si="0"/>
        <v>0</v>
      </c>
      <c r="K70" s="288">
        <f t="shared" si="1"/>
        <v>0</v>
      </c>
    </row>
    <row r="71" spans="1:11" ht="25.5">
      <c r="A71" s="23" t="s">
        <v>144</v>
      </c>
      <c r="B71" s="23"/>
      <c r="C71" s="24" t="s">
        <v>158</v>
      </c>
      <c r="D71" s="24" t="s">
        <v>159</v>
      </c>
      <c r="E71" s="28" t="s">
        <v>143</v>
      </c>
      <c r="F71" s="35"/>
      <c r="G71" s="87">
        <f t="shared" si="7"/>
        <v>7200</v>
      </c>
      <c r="H71" s="87">
        <f t="shared" si="7"/>
        <v>7200</v>
      </c>
      <c r="I71" s="286"/>
      <c r="J71" s="288">
        <f t="shared" si="0"/>
        <v>0</v>
      </c>
      <c r="K71" s="288">
        <f t="shared" si="1"/>
        <v>0</v>
      </c>
    </row>
    <row r="72" spans="1:11" ht="38.25">
      <c r="A72" s="69" t="s">
        <v>142</v>
      </c>
      <c r="B72" s="69"/>
      <c r="C72" s="24" t="s">
        <v>158</v>
      </c>
      <c r="D72" s="24" t="s">
        <v>159</v>
      </c>
      <c r="E72" s="28" t="s">
        <v>141</v>
      </c>
      <c r="F72" s="36" t="s">
        <v>469</v>
      </c>
      <c r="G72" s="87">
        <f t="shared" si="7"/>
        <v>7200</v>
      </c>
      <c r="H72" s="87">
        <f t="shared" si="7"/>
        <v>7200</v>
      </c>
      <c r="I72" s="286"/>
      <c r="J72" s="288">
        <f t="shared" si="0"/>
        <v>0</v>
      </c>
      <c r="K72" s="288">
        <f t="shared" si="1"/>
        <v>0</v>
      </c>
    </row>
    <row r="73" spans="1:11" ht="38.25">
      <c r="A73" s="26" t="s">
        <v>473</v>
      </c>
      <c r="B73" s="26"/>
      <c r="C73" s="27" t="s">
        <v>158</v>
      </c>
      <c r="D73" s="27" t="s">
        <v>159</v>
      </c>
      <c r="E73" s="30" t="s">
        <v>141</v>
      </c>
      <c r="F73" s="27">
        <v>200</v>
      </c>
      <c r="G73" s="86">
        <v>7200</v>
      </c>
      <c r="H73" s="86">
        <v>7200</v>
      </c>
      <c r="I73" s="286"/>
      <c r="J73" s="288">
        <f t="shared" si="0"/>
        <v>7200</v>
      </c>
      <c r="K73" s="288">
        <f t="shared" si="1"/>
        <v>7200</v>
      </c>
    </row>
    <row r="74" spans="1:11" ht="38.25">
      <c r="A74" s="33" t="s">
        <v>661</v>
      </c>
      <c r="B74" s="33"/>
      <c r="C74" s="34" t="s">
        <v>769</v>
      </c>
      <c r="D74" s="60" t="s">
        <v>649</v>
      </c>
      <c r="E74" s="34" t="s">
        <v>469</v>
      </c>
      <c r="F74" s="34" t="s">
        <v>469</v>
      </c>
      <c r="G74" s="128">
        <f aca="true" t="shared" si="8" ref="G74:H78">G75</f>
        <v>2115824</v>
      </c>
      <c r="H74" s="128">
        <f t="shared" si="8"/>
        <v>2115824</v>
      </c>
      <c r="I74" s="286"/>
      <c r="J74" s="288">
        <f t="shared" si="0"/>
        <v>0</v>
      </c>
      <c r="K74" s="288">
        <f t="shared" si="1"/>
        <v>0</v>
      </c>
    </row>
    <row r="75" spans="1:11" ht="51">
      <c r="A75" s="22" t="s">
        <v>671</v>
      </c>
      <c r="B75" s="22"/>
      <c r="C75" s="21" t="s">
        <v>769</v>
      </c>
      <c r="D75" s="21">
        <v>10</v>
      </c>
      <c r="E75" s="21" t="s">
        <v>469</v>
      </c>
      <c r="F75" s="21" t="s">
        <v>469</v>
      </c>
      <c r="G75" s="87">
        <f t="shared" si="8"/>
        <v>2115824</v>
      </c>
      <c r="H75" s="87">
        <f t="shared" si="8"/>
        <v>2115824</v>
      </c>
      <c r="I75" s="286"/>
      <c r="J75" s="288">
        <f aca="true" t="shared" si="9" ref="J75:J143">IF(F75&lt;&gt;"",G75,)</f>
        <v>0</v>
      </c>
      <c r="K75" s="288">
        <f aca="true" t="shared" si="10" ref="K75:K143">IF(F75&lt;&gt;"",H75,)</f>
        <v>0</v>
      </c>
    </row>
    <row r="76" spans="1:11" ht="76.5">
      <c r="A76" s="31" t="s">
        <v>672</v>
      </c>
      <c r="B76" s="31"/>
      <c r="C76" s="24" t="s">
        <v>769</v>
      </c>
      <c r="D76" s="24">
        <v>10</v>
      </c>
      <c r="E76" s="28" t="s">
        <v>109</v>
      </c>
      <c r="F76" s="24" t="s">
        <v>469</v>
      </c>
      <c r="G76" s="87">
        <f t="shared" si="8"/>
        <v>2115824</v>
      </c>
      <c r="H76" s="87">
        <f t="shared" si="8"/>
        <v>2115824</v>
      </c>
      <c r="I76" s="286"/>
      <c r="J76" s="288">
        <f t="shared" si="9"/>
        <v>0</v>
      </c>
      <c r="K76" s="288">
        <f t="shared" si="10"/>
        <v>0</v>
      </c>
    </row>
    <row r="77" spans="1:11" ht="127.5">
      <c r="A77" s="78" t="s">
        <v>697</v>
      </c>
      <c r="B77" s="78"/>
      <c r="C77" s="24" t="s">
        <v>769</v>
      </c>
      <c r="D77" s="24">
        <v>10</v>
      </c>
      <c r="E77" s="28" t="s">
        <v>110</v>
      </c>
      <c r="F77" s="24"/>
      <c r="G77" s="87">
        <f t="shared" si="8"/>
        <v>2115824</v>
      </c>
      <c r="H77" s="87">
        <f t="shared" si="8"/>
        <v>2115824</v>
      </c>
      <c r="I77" s="286"/>
      <c r="J77" s="288">
        <f t="shared" si="9"/>
        <v>0</v>
      </c>
      <c r="K77" s="288">
        <f t="shared" si="10"/>
        <v>0</v>
      </c>
    </row>
    <row r="78" spans="1:11" ht="102">
      <c r="A78" s="63" t="s">
        <v>634</v>
      </c>
      <c r="B78" s="63"/>
      <c r="C78" s="24" t="s">
        <v>769</v>
      </c>
      <c r="D78" s="24">
        <v>10</v>
      </c>
      <c r="E78" s="28" t="s">
        <v>115</v>
      </c>
      <c r="F78" s="24"/>
      <c r="G78" s="87">
        <f t="shared" si="8"/>
        <v>2115824</v>
      </c>
      <c r="H78" s="87">
        <f t="shared" si="8"/>
        <v>2115824</v>
      </c>
      <c r="I78" s="286"/>
      <c r="J78" s="288">
        <f t="shared" si="9"/>
        <v>0</v>
      </c>
      <c r="K78" s="288">
        <f t="shared" si="10"/>
        <v>0</v>
      </c>
    </row>
    <row r="79" spans="1:11" ht="38.25">
      <c r="A79" s="25" t="s">
        <v>189</v>
      </c>
      <c r="B79" s="25"/>
      <c r="C79" s="24" t="s">
        <v>769</v>
      </c>
      <c r="D79" s="24">
        <v>10</v>
      </c>
      <c r="E79" s="28" t="s">
        <v>116</v>
      </c>
      <c r="F79" s="24" t="s">
        <v>469</v>
      </c>
      <c r="G79" s="87">
        <f>SUM(G80:G82)</f>
        <v>2115824</v>
      </c>
      <c r="H79" s="87">
        <f>SUM(H80:H82)</f>
        <v>2115824</v>
      </c>
      <c r="I79" s="286"/>
      <c r="J79" s="288">
        <f t="shared" si="9"/>
        <v>0</v>
      </c>
      <c r="K79" s="288">
        <f t="shared" si="10"/>
        <v>0</v>
      </c>
    </row>
    <row r="80" spans="1:11" ht="89.25">
      <c r="A80" s="23" t="s">
        <v>474</v>
      </c>
      <c r="B80" s="23"/>
      <c r="C80" s="24" t="s">
        <v>769</v>
      </c>
      <c r="D80" s="24">
        <v>10</v>
      </c>
      <c r="E80" s="28" t="s">
        <v>116</v>
      </c>
      <c r="F80" s="24" t="s">
        <v>292</v>
      </c>
      <c r="G80" s="89">
        <v>1882566</v>
      </c>
      <c r="H80" s="89">
        <v>1882566</v>
      </c>
      <c r="I80" s="286"/>
      <c r="J80" s="288">
        <f t="shared" si="9"/>
        <v>1882566</v>
      </c>
      <c r="K80" s="288">
        <f t="shared" si="10"/>
        <v>1882566</v>
      </c>
    </row>
    <row r="81" spans="1:11" ht="38.25">
      <c r="A81" s="23" t="s">
        <v>403</v>
      </c>
      <c r="B81" s="23"/>
      <c r="C81" s="24" t="s">
        <v>769</v>
      </c>
      <c r="D81" s="24">
        <v>10</v>
      </c>
      <c r="E81" s="28" t="s">
        <v>116</v>
      </c>
      <c r="F81" s="24" t="s">
        <v>456</v>
      </c>
      <c r="G81" s="89">
        <v>232058</v>
      </c>
      <c r="H81" s="89">
        <v>232058</v>
      </c>
      <c r="I81" s="286"/>
      <c r="J81" s="288">
        <f t="shared" si="9"/>
        <v>232058</v>
      </c>
      <c r="K81" s="288">
        <f t="shared" si="10"/>
        <v>232058</v>
      </c>
    </row>
    <row r="82" spans="1:11" ht="12.75">
      <c r="A82" s="26" t="s">
        <v>459</v>
      </c>
      <c r="B82" s="26"/>
      <c r="C82" s="27" t="s">
        <v>769</v>
      </c>
      <c r="D82" s="27">
        <v>10</v>
      </c>
      <c r="E82" s="30" t="s">
        <v>116</v>
      </c>
      <c r="F82" s="27" t="s">
        <v>460</v>
      </c>
      <c r="G82" s="86">
        <v>1200</v>
      </c>
      <c r="H82" s="86">
        <v>1200</v>
      </c>
      <c r="I82" s="286"/>
      <c r="J82" s="288">
        <f t="shared" si="9"/>
        <v>1200</v>
      </c>
      <c r="K82" s="288">
        <f t="shared" si="10"/>
        <v>1200</v>
      </c>
    </row>
    <row r="83" spans="1:11" ht="12.75">
      <c r="A83" s="33" t="s">
        <v>420</v>
      </c>
      <c r="B83" s="33"/>
      <c r="C83" s="34" t="s">
        <v>159</v>
      </c>
      <c r="D83" s="60" t="s">
        <v>649</v>
      </c>
      <c r="E83" s="34" t="s">
        <v>469</v>
      </c>
      <c r="F83" s="34" t="s">
        <v>469</v>
      </c>
      <c r="G83" s="128">
        <f>G84+G90+G106</f>
        <v>3088480</v>
      </c>
      <c r="H83" s="128">
        <f>H84+H90+H106</f>
        <v>3088480</v>
      </c>
      <c r="I83" s="286"/>
      <c r="J83" s="288">
        <f t="shared" si="9"/>
        <v>0</v>
      </c>
      <c r="K83" s="288">
        <f t="shared" si="10"/>
        <v>0</v>
      </c>
    </row>
    <row r="84" spans="1:11" ht="12.75">
      <c r="A84" s="22" t="s">
        <v>421</v>
      </c>
      <c r="B84" s="22"/>
      <c r="C84" s="21" t="s">
        <v>159</v>
      </c>
      <c r="D84" s="21" t="s">
        <v>156</v>
      </c>
      <c r="E84" s="21" t="s">
        <v>469</v>
      </c>
      <c r="F84" s="21" t="s">
        <v>469</v>
      </c>
      <c r="G84" s="87">
        <f aca="true" t="shared" si="11" ref="G84:H88">G85</f>
        <v>80942</v>
      </c>
      <c r="H84" s="87">
        <f t="shared" si="11"/>
        <v>80942</v>
      </c>
      <c r="I84" s="286"/>
      <c r="J84" s="288">
        <f t="shared" si="9"/>
        <v>0</v>
      </c>
      <c r="K84" s="288">
        <f t="shared" si="10"/>
        <v>0</v>
      </c>
    </row>
    <row r="85" spans="1:11" ht="51">
      <c r="A85" s="31" t="s">
        <v>947</v>
      </c>
      <c r="B85" s="31"/>
      <c r="C85" s="24" t="s">
        <v>159</v>
      </c>
      <c r="D85" s="24" t="s">
        <v>156</v>
      </c>
      <c r="E85" s="28" t="s">
        <v>111</v>
      </c>
      <c r="F85" s="24" t="s">
        <v>469</v>
      </c>
      <c r="G85" s="87">
        <f t="shared" si="11"/>
        <v>80942</v>
      </c>
      <c r="H85" s="87">
        <f t="shared" si="11"/>
        <v>80942</v>
      </c>
      <c r="I85" s="286"/>
      <c r="J85" s="288">
        <f t="shared" si="9"/>
        <v>0</v>
      </c>
      <c r="K85" s="288">
        <f t="shared" si="10"/>
        <v>0</v>
      </c>
    </row>
    <row r="86" spans="1:11" ht="76.5">
      <c r="A86" s="20" t="s">
        <v>284</v>
      </c>
      <c r="B86" s="20"/>
      <c r="C86" s="24" t="s">
        <v>159</v>
      </c>
      <c r="D86" s="24" t="s">
        <v>156</v>
      </c>
      <c r="E86" s="28" t="s">
        <v>112</v>
      </c>
      <c r="F86" s="24"/>
      <c r="G86" s="87">
        <f t="shared" si="11"/>
        <v>80942</v>
      </c>
      <c r="H86" s="87">
        <f t="shared" si="11"/>
        <v>80942</v>
      </c>
      <c r="I86" s="286"/>
      <c r="J86" s="288">
        <f t="shared" si="9"/>
        <v>0</v>
      </c>
      <c r="K86" s="288">
        <f t="shared" si="10"/>
        <v>0</v>
      </c>
    </row>
    <row r="87" spans="1:11" ht="63.75">
      <c r="A87" s="66" t="s">
        <v>140</v>
      </c>
      <c r="B87" s="66"/>
      <c r="C87" s="24" t="s">
        <v>159</v>
      </c>
      <c r="D87" s="24" t="s">
        <v>156</v>
      </c>
      <c r="E87" s="28" t="s">
        <v>113</v>
      </c>
      <c r="F87" s="24"/>
      <c r="G87" s="87">
        <f t="shared" si="11"/>
        <v>80942</v>
      </c>
      <c r="H87" s="87">
        <f t="shared" si="11"/>
        <v>80942</v>
      </c>
      <c r="I87" s="286"/>
      <c r="J87" s="288">
        <f t="shared" si="9"/>
        <v>0</v>
      </c>
      <c r="K87" s="288">
        <f t="shared" si="10"/>
        <v>0</v>
      </c>
    </row>
    <row r="88" spans="1:11" ht="25.5">
      <c r="A88" s="23" t="s">
        <v>946</v>
      </c>
      <c r="B88" s="23"/>
      <c r="C88" s="24" t="s">
        <v>159</v>
      </c>
      <c r="D88" s="24" t="s">
        <v>156</v>
      </c>
      <c r="E88" s="28" t="s">
        <v>114</v>
      </c>
      <c r="F88" s="24"/>
      <c r="G88" s="87">
        <f t="shared" si="11"/>
        <v>80942</v>
      </c>
      <c r="H88" s="87">
        <f t="shared" si="11"/>
        <v>80942</v>
      </c>
      <c r="I88" s="286"/>
      <c r="J88" s="288">
        <f t="shared" si="9"/>
        <v>0</v>
      </c>
      <c r="K88" s="288">
        <f t="shared" si="10"/>
        <v>0</v>
      </c>
    </row>
    <row r="89" spans="1:11" ht="51">
      <c r="A89" s="23" t="s">
        <v>472</v>
      </c>
      <c r="B89" s="23"/>
      <c r="C89" s="24" t="s">
        <v>159</v>
      </c>
      <c r="D89" s="24" t="s">
        <v>156</v>
      </c>
      <c r="E89" s="28" t="s">
        <v>114</v>
      </c>
      <c r="F89" s="24">
        <v>600</v>
      </c>
      <c r="G89" s="89">
        <v>80942</v>
      </c>
      <c r="H89" s="89">
        <v>80942</v>
      </c>
      <c r="I89" s="286"/>
      <c r="J89" s="288">
        <f t="shared" si="9"/>
        <v>80942</v>
      </c>
      <c r="K89" s="288">
        <f t="shared" si="10"/>
        <v>80942</v>
      </c>
    </row>
    <row r="90" spans="1:11" ht="25.5">
      <c r="A90" s="22" t="s">
        <v>468</v>
      </c>
      <c r="B90" s="22"/>
      <c r="C90" s="21" t="s">
        <v>159</v>
      </c>
      <c r="D90" s="21" t="s">
        <v>770</v>
      </c>
      <c r="E90" s="45" t="s">
        <v>469</v>
      </c>
      <c r="F90" s="45" t="s">
        <v>469</v>
      </c>
      <c r="G90" s="87">
        <f>G91</f>
        <v>2987538</v>
      </c>
      <c r="H90" s="87">
        <f>H91</f>
        <v>2987538</v>
      </c>
      <c r="I90" s="286"/>
      <c r="J90" s="288">
        <f t="shared" si="9"/>
        <v>0</v>
      </c>
      <c r="K90" s="288">
        <f t="shared" si="10"/>
        <v>0</v>
      </c>
    </row>
    <row r="91" spans="1:11" ht="89.25">
      <c r="A91" s="31" t="s">
        <v>668</v>
      </c>
      <c r="B91" s="31"/>
      <c r="C91" s="24" t="s">
        <v>159</v>
      </c>
      <c r="D91" s="24" t="s">
        <v>770</v>
      </c>
      <c r="E91" s="28" t="s">
        <v>120</v>
      </c>
      <c r="F91" s="35" t="s">
        <v>469</v>
      </c>
      <c r="G91" s="87">
        <f>G92+G102</f>
        <v>2987538</v>
      </c>
      <c r="H91" s="87">
        <f>H92+H102</f>
        <v>2987538</v>
      </c>
      <c r="I91" s="286"/>
      <c r="J91" s="288">
        <f t="shared" si="9"/>
        <v>0</v>
      </c>
      <c r="K91" s="288">
        <f t="shared" si="10"/>
        <v>0</v>
      </c>
    </row>
    <row r="92" spans="1:11" ht="114.75">
      <c r="A92" s="20" t="s">
        <v>139</v>
      </c>
      <c r="B92" s="20"/>
      <c r="C92" s="24" t="s">
        <v>159</v>
      </c>
      <c r="D92" s="24" t="s">
        <v>770</v>
      </c>
      <c r="E92" s="13" t="s">
        <v>408</v>
      </c>
      <c r="F92" s="36" t="s">
        <v>469</v>
      </c>
      <c r="G92" s="87">
        <f>G93+G96+G99</f>
        <v>2487538</v>
      </c>
      <c r="H92" s="87">
        <f>H93+H96+H99</f>
        <v>2487538</v>
      </c>
      <c r="I92" s="286"/>
      <c r="J92" s="288">
        <f t="shared" si="9"/>
        <v>0</v>
      </c>
      <c r="K92" s="288">
        <f t="shared" si="10"/>
        <v>0</v>
      </c>
    </row>
    <row r="93" spans="1:11" ht="38.25">
      <c r="A93" s="66" t="s">
        <v>407</v>
      </c>
      <c r="B93" s="66"/>
      <c r="C93" s="24" t="s">
        <v>159</v>
      </c>
      <c r="D93" s="24" t="s">
        <v>770</v>
      </c>
      <c r="E93" s="28" t="s">
        <v>406</v>
      </c>
      <c r="F93" s="36"/>
      <c r="G93" s="87">
        <f>G94</f>
        <v>1023710</v>
      </c>
      <c r="H93" s="87">
        <f>H94</f>
        <v>1023710</v>
      </c>
      <c r="I93" s="286"/>
      <c r="J93" s="288">
        <f t="shared" si="9"/>
        <v>0</v>
      </c>
      <c r="K93" s="288">
        <f t="shared" si="10"/>
        <v>0</v>
      </c>
    </row>
    <row r="94" spans="1:11" ht="51">
      <c r="A94" s="70" t="s">
        <v>122</v>
      </c>
      <c r="B94" s="70"/>
      <c r="C94" s="24" t="s">
        <v>159</v>
      </c>
      <c r="D94" s="24" t="s">
        <v>770</v>
      </c>
      <c r="E94" s="28" t="s">
        <v>405</v>
      </c>
      <c r="F94" s="36"/>
      <c r="G94" s="87">
        <f>G95</f>
        <v>1023710</v>
      </c>
      <c r="H94" s="87">
        <f>H95</f>
        <v>1023710</v>
      </c>
      <c r="I94" s="286"/>
      <c r="J94" s="288">
        <f t="shared" si="9"/>
        <v>0</v>
      </c>
      <c r="K94" s="288">
        <f t="shared" si="10"/>
        <v>0</v>
      </c>
    </row>
    <row r="95" spans="1:11" ht="12.75">
      <c r="A95" s="23" t="s">
        <v>459</v>
      </c>
      <c r="B95" s="23"/>
      <c r="C95" s="24" t="s">
        <v>159</v>
      </c>
      <c r="D95" s="24" t="s">
        <v>770</v>
      </c>
      <c r="E95" s="28" t="s">
        <v>405</v>
      </c>
      <c r="F95" s="25">
        <v>800</v>
      </c>
      <c r="G95" s="89">
        <v>1023710</v>
      </c>
      <c r="H95" s="89">
        <v>1023710</v>
      </c>
      <c r="I95" s="286"/>
      <c r="J95" s="288">
        <f t="shared" si="9"/>
        <v>1023710</v>
      </c>
      <c r="K95" s="288">
        <f t="shared" si="10"/>
        <v>1023710</v>
      </c>
    </row>
    <row r="96" spans="1:11" ht="51">
      <c r="A96" s="66" t="s">
        <v>404</v>
      </c>
      <c r="B96" s="66"/>
      <c r="C96" s="24" t="s">
        <v>159</v>
      </c>
      <c r="D96" s="24" t="s">
        <v>770</v>
      </c>
      <c r="E96" s="28" t="s">
        <v>625</v>
      </c>
      <c r="F96" s="36"/>
      <c r="G96" s="87">
        <f>G97</f>
        <v>763828</v>
      </c>
      <c r="H96" s="87">
        <f>H97</f>
        <v>763828</v>
      </c>
      <c r="I96" s="286"/>
      <c r="J96" s="288">
        <f t="shared" si="9"/>
        <v>0</v>
      </c>
      <c r="K96" s="288">
        <f t="shared" si="10"/>
        <v>0</v>
      </c>
    </row>
    <row r="97" spans="1:11" ht="63.75">
      <c r="A97" s="279" t="s">
        <v>869</v>
      </c>
      <c r="B97" s="279"/>
      <c r="C97" s="24" t="s">
        <v>159</v>
      </c>
      <c r="D97" s="24" t="s">
        <v>770</v>
      </c>
      <c r="E97" s="276" t="s">
        <v>868</v>
      </c>
      <c r="F97" s="24" t="s">
        <v>469</v>
      </c>
      <c r="G97" s="87">
        <f>G98</f>
        <v>763828</v>
      </c>
      <c r="H97" s="87">
        <f>H98</f>
        <v>763828</v>
      </c>
      <c r="I97" s="286"/>
      <c r="J97" s="288">
        <f t="shared" si="9"/>
        <v>0</v>
      </c>
      <c r="K97" s="288">
        <f t="shared" si="10"/>
        <v>0</v>
      </c>
    </row>
    <row r="98" spans="1:11" ht="38.25">
      <c r="A98" s="23" t="s">
        <v>403</v>
      </c>
      <c r="B98" s="23"/>
      <c r="C98" s="24" t="s">
        <v>159</v>
      </c>
      <c r="D98" s="24" t="s">
        <v>770</v>
      </c>
      <c r="E98" s="276" t="s">
        <v>868</v>
      </c>
      <c r="F98" s="24">
        <v>200</v>
      </c>
      <c r="G98" s="89">
        <v>763828</v>
      </c>
      <c r="H98" s="89">
        <v>763828</v>
      </c>
      <c r="I98" s="286"/>
      <c r="J98" s="288">
        <f t="shared" si="9"/>
        <v>763828</v>
      </c>
      <c r="K98" s="288">
        <f t="shared" si="10"/>
        <v>763828</v>
      </c>
    </row>
    <row r="99" spans="1:11" ht="63.75">
      <c r="A99" s="23" t="s">
        <v>953</v>
      </c>
      <c r="B99" s="23"/>
      <c r="C99" s="24" t="s">
        <v>159</v>
      </c>
      <c r="D99" s="24" t="s">
        <v>770</v>
      </c>
      <c r="E99" s="28" t="s">
        <v>954</v>
      </c>
      <c r="F99" s="24"/>
      <c r="G99" s="87">
        <f>G100</f>
        <v>700000</v>
      </c>
      <c r="H99" s="87">
        <f>H100</f>
        <v>700000</v>
      </c>
      <c r="I99" s="286"/>
      <c r="J99" s="288">
        <f t="shared" si="9"/>
        <v>0</v>
      </c>
      <c r="K99" s="288">
        <f t="shared" si="10"/>
        <v>0</v>
      </c>
    </row>
    <row r="100" spans="1:11" ht="36">
      <c r="A100" s="77" t="s">
        <v>685</v>
      </c>
      <c r="B100" s="77"/>
      <c r="C100" s="24" t="s">
        <v>159</v>
      </c>
      <c r="D100" s="24" t="s">
        <v>770</v>
      </c>
      <c r="E100" s="28" t="s">
        <v>686</v>
      </c>
      <c r="F100" s="24"/>
      <c r="G100" s="87">
        <f>G101</f>
        <v>700000</v>
      </c>
      <c r="H100" s="87">
        <f>H101</f>
        <v>700000</v>
      </c>
      <c r="I100" s="286"/>
      <c r="J100" s="288">
        <f t="shared" si="9"/>
        <v>0</v>
      </c>
      <c r="K100" s="288">
        <f t="shared" si="10"/>
        <v>0</v>
      </c>
    </row>
    <row r="101" spans="1:11" ht="38.25">
      <c r="A101" s="81" t="s">
        <v>370</v>
      </c>
      <c r="B101" s="81"/>
      <c r="C101" s="24" t="s">
        <v>159</v>
      </c>
      <c r="D101" s="24" t="s">
        <v>770</v>
      </c>
      <c r="E101" s="28" t="s">
        <v>686</v>
      </c>
      <c r="F101" s="24">
        <v>400</v>
      </c>
      <c r="G101" s="89">
        <v>700000</v>
      </c>
      <c r="H101" s="89">
        <v>700000</v>
      </c>
      <c r="I101" s="286"/>
      <c r="J101" s="288">
        <f t="shared" si="9"/>
        <v>700000</v>
      </c>
      <c r="K101" s="288">
        <f t="shared" si="10"/>
        <v>700000</v>
      </c>
    </row>
    <row r="102" spans="1:11" ht="114.75">
      <c r="A102" s="78" t="s">
        <v>635</v>
      </c>
      <c r="B102" s="78"/>
      <c r="C102" s="93" t="s">
        <v>159</v>
      </c>
      <c r="D102" s="93" t="s">
        <v>770</v>
      </c>
      <c r="E102" s="65" t="s">
        <v>121</v>
      </c>
      <c r="F102" s="93"/>
      <c r="G102" s="87">
        <f aca="true" t="shared" si="12" ref="G102:H104">G103</f>
        <v>500000</v>
      </c>
      <c r="H102" s="87">
        <f t="shared" si="12"/>
        <v>500000</v>
      </c>
      <c r="I102" s="286"/>
      <c r="J102" s="288">
        <f t="shared" si="9"/>
        <v>0</v>
      </c>
      <c r="K102" s="288">
        <f t="shared" si="10"/>
        <v>0</v>
      </c>
    </row>
    <row r="103" spans="1:11" ht="102">
      <c r="A103" s="66" t="s">
        <v>767</v>
      </c>
      <c r="B103" s="66"/>
      <c r="C103" s="93" t="s">
        <v>159</v>
      </c>
      <c r="D103" s="93" t="s">
        <v>770</v>
      </c>
      <c r="E103" s="74" t="s">
        <v>636</v>
      </c>
      <c r="F103" s="93"/>
      <c r="G103" s="87">
        <f t="shared" si="12"/>
        <v>500000</v>
      </c>
      <c r="H103" s="87">
        <f t="shared" si="12"/>
        <v>500000</v>
      </c>
      <c r="I103" s="286"/>
      <c r="J103" s="288">
        <f t="shared" si="9"/>
        <v>0</v>
      </c>
      <c r="K103" s="288">
        <f t="shared" si="10"/>
        <v>0</v>
      </c>
    </row>
    <row r="104" spans="1:11" ht="63.75">
      <c r="A104" s="70" t="s">
        <v>870</v>
      </c>
      <c r="B104" s="70"/>
      <c r="C104" s="93" t="s">
        <v>159</v>
      </c>
      <c r="D104" s="93" t="s">
        <v>770</v>
      </c>
      <c r="E104" s="74" t="s">
        <v>561</v>
      </c>
      <c r="F104" s="93"/>
      <c r="G104" s="87">
        <f t="shared" si="12"/>
        <v>500000</v>
      </c>
      <c r="H104" s="87">
        <f t="shared" si="12"/>
        <v>500000</v>
      </c>
      <c r="I104" s="286"/>
      <c r="J104" s="288">
        <f t="shared" si="9"/>
        <v>0</v>
      </c>
      <c r="K104" s="288">
        <f t="shared" si="10"/>
        <v>0</v>
      </c>
    </row>
    <row r="105" spans="1:11" ht="12.75">
      <c r="A105" s="81" t="s">
        <v>459</v>
      </c>
      <c r="B105" s="81"/>
      <c r="C105" s="93" t="s">
        <v>159</v>
      </c>
      <c r="D105" s="93" t="s">
        <v>770</v>
      </c>
      <c r="E105" s="74" t="s">
        <v>561</v>
      </c>
      <c r="F105" s="93">
        <v>800</v>
      </c>
      <c r="G105" s="89">
        <v>500000</v>
      </c>
      <c r="H105" s="89">
        <v>500000</v>
      </c>
      <c r="I105" s="286"/>
      <c r="J105" s="288">
        <f t="shared" si="9"/>
        <v>500000</v>
      </c>
      <c r="K105" s="288">
        <f t="shared" si="10"/>
        <v>500000</v>
      </c>
    </row>
    <row r="106" spans="1:9" ht="25.5">
      <c r="A106" s="78" t="s">
        <v>229</v>
      </c>
      <c r="B106" s="78"/>
      <c r="C106" s="134" t="s">
        <v>159</v>
      </c>
      <c r="D106" s="134">
        <v>12</v>
      </c>
      <c r="E106" s="65"/>
      <c r="F106" s="134"/>
      <c r="G106" s="87">
        <f aca="true" t="shared" si="13" ref="G106:H109">G107</f>
        <v>20000</v>
      </c>
      <c r="H106" s="87">
        <f t="shared" si="13"/>
        <v>20000</v>
      </c>
      <c r="I106" s="286"/>
    </row>
    <row r="107" spans="1:9" ht="63.75">
      <c r="A107" s="31" t="s">
        <v>875</v>
      </c>
      <c r="B107" s="31"/>
      <c r="C107" s="93" t="s">
        <v>159</v>
      </c>
      <c r="D107" s="93">
        <v>12</v>
      </c>
      <c r="E107" s="28" t="s">
        <v>871</v>
      </c>
      <c r="F107" s="93"/>
      <c r="G107" s="87">
        <f t="shared" si="13"/>
        <v>20000</v>
      </c>
      <c r="H107" s="87">
        <f t="shared" si="13"/>
        <v>20000</v>
      </c>
      <c r="I107" s="286"/>
    </row>
    <row r="108" spans="1:9" ht="36">
      <c r="A108" s="77" t="s">
        <v>874</v>
      </c>
      <c r="B108" s="77"/>
      <c r="C108" s="93" t="s">
        <v>159</v>
      </c>
      <c r="D108" s="93">
        <v>12</v>
      </c>
      <c r="E108" s="28" t="s">
        <v>873</v>
      </c>
      <c r="F108" s="93"/>
      <c r="G108" s="87">
        <f t="shared" si="13"/>
        <v>20000</v>
      </c>
      <c r="H108" s="87">
        <f t="shared" si="13"/>
        <v>20000</v>
      </c>
      <c r="I108" s="286"/>
    </row>
    <row r="109" spans="1:9" ht="48">
      <c r="A109" s="77" t="s">
        <v>872</v>
      </c>
      <c r="B109" s="77"/>
      <c r="C109" s="93" t="s">
        <v>159</v>
      </c>
      <c r="D109" s="93">
        <v>12</v>
      </c>
      <c r="E109" s="28" t="s">
        <v>764</v>
      </c>
      <c r="F109" s="93"/>
      <c r="G109" s="87">
        <f t="shared" si="13"/>
        <v>20000</v>
      </c>
      <c r="H109" s="87">
        <f t="shared" si="13"/>
        <v>20000</v>
      </c>
      <c r="I109" s="286"/>
    </row>
    <row r="110" spans="1:9" ht="12.75">
      <c r="A110" s="277" t="s">
        <v>459</v>
      </c>
      <c r="B110" s="277"/>
      <c r="C110" s="96" t="s">
        <v>159</v>
      </c>
      <c r="D110" s="96">
        <v>12</v>
      </c>
      <c r="E110" s="28" t="s">
        <v>764</v>
      </c>
      <c r="F110" s="96">
        <v>200</v>
      </c>
      <c r="G110" s="86">
        <v>20000</v>
      </c>
      <c r="H110" s="86">
        <v>20000</v>
      </c>
      <c r="I110" s="286"/>
    </row>
    <row r="111" spans="1:11" ht="25.5">
      <c r="A111" s="33" t="s">
        <v>216</v>
      </c>
      <c r="B111" s="33"/>
      <c r="C111" s="34" t="s">
        <v>896</v>
      </c>
      <c r="D111" s="60" t="s">
        <v>649</v>
      </c>
      <c r="E111" s="34" t="s">
        <v>469</v>
      </c>
      <c r="F111" s="34" t="s">
        <v>469</v>
      </c>
      <c r="G111" s="128">
        <f>G112+G122+G128</f>
        <v>14952337</v>
      </c>
      <c r="H111" s="128">
        <f>H112+H122+H128</f>
        <v>7207254</v>
      </c>
      <c r="I111" s="286"/>
      <c r="J111" s="288">
        <f t="shared" si="9"/>
        <v>0</v>
      </c>
      <c r="K111" s="288">
        <f t="shared" si="10"/>
        <v>0</v>
      </c>
    </row>
    <row r="112" spans="1:11" ht="12.75">
      <c r="A112" s="22" t="s">
        <v>410</v>
      </c>
      <c r="B112" s="22"/>
      <c r="C112" s="21" t="s">
        <v>896</v>
      </c>
      <c r="D112" s="58" t="s">
        <v>156</v>
      </c>
      <c r="E112" s="64"/>
      <c r="F112" s="64"/>
      <c r="G112" s="87">
        <f>G113</f>
        <v>8811914</v>
      </c>
      <c r="H112" s="87">
        <f>H113</f>
        <v>612016</v>
      </c>
      <c r="I112" s="286"/>
      <c r="J112" s="288">
        <f t="shared" si="9"/>
        <v>0</v>
      </c>
      <c r="K112" s="288">
        <f t="shared" si="10"/>
        <v>0</v>
      </c>
    </row>
    <row r="113" spans="1:11" ht="89.25">
      <c r="A113" s="31" t="s">
        <v>669</v>
      </c>
      <c r="B113" s="31"/>
      <c r="C113" s="24" t="s">
        <v>896</v>
      </c>
      <c r="D113" s="59" t="s">
        <v>156</v>
      </c>
      <c r="E113" s="28" t="s">
        <v>123</v>
      </c>
      <c r="F113" s="64"/>
      <c r="G113" s="87">
        <f>G114+G118</f>
        <v>8811914</v>
      </c>
      <c r="H113" s="87">
        <f>H114+H118</f>
        <v>612016</v>
      </c>
      <c r="I113" s="286"/>
      <c r="J113" s="288">
        <f t="shared" si="9"/>
        <v>0</v>
      </c>
      <c r="K113" s="288">
        <f t="shared" si="10"/>
        <v>0</v>
      </c>
    </row>
    <row r="114" spans="1:11" ht="127.5">
      <c r="A114" s="20" t="s">
        <v>364</v>
      </c>
      <c r="B114" s="20"/>
      <c r="C114" s="24" t="s">
        <v>896</v>
      </c>
      <c r="D114" s="59" t="s">
        <v>156</v>
      </c>
      <c r="E114" s="28" t="s">
        <v>365</v>
      </c>
      <c r="F114" s="64"/>
      <c r="G114" s="87">
        <f aca="true" t="shared" si="14" ref="G114:H116">G115</f>
        <v>8199898</v>
      </c>
      <c r="H114" s="87">
        <f t="shared" si="14"/>
        <v>0</v>
      </c>
      <c r="I114" s="286"/>
      <c r="J114" s="288">
        <f t="shared" si="9"/>
        <v>0</v>
      </c>
      <c r="K114" s="288">
        <f t="shared" si="10"/>
        <v>0</v>
      </c>
    </row>
    <row r="115" spans="1:11" ht="51">
      <c r="A115" s="280" t="s">
        <v>690</v>
      </c>
      <c r="B115" s="280"/>
      <c r="C115" s="24" t="s">
        <v>896</v>
      </c>
      <c r="D115" s="59" t="s">
        <v>156</v>
      </c>
      <c r="E115" s="28" t="s">
        <v>952</v>
      </c>
      <c r="F115" s="64"/>
      <c r="G115" s="87">
        <f t="shared" si="14"/>
        <v>8199898</v>
      </c>
      <c r="H115" s="87">
        <f t="shared" si="14"/>
        <v>0</v>
      </c>
      <c r="I115" s="286"/>
      <c r="J115" s="288">
        <f t="shared" si="9"/>
        <v>0</v>
      </c>
      <c r="K115" s="288">
        <f t="shared" si="10"/>
        <v>0</v>
      </c>
    </row>
    <row r="116" spans="1:11" ht="114.75">
      <c r="A116" s="272" t="s">
        <v>955</v>
      </c>
      <c r="B116" s="280"/>
      <c r="C116" s="24" t="s">
        <v>896</v>
      </c>
      <c r="D116" s="59" t="s">
        <v>156</v>
      </c>
      <c r="E116" s="28" t="s">
        <v>435</v>
      </c>
      <c r="F116" s="64"/>
      <c r="G116" s="87">
        <f t="shared" si="14"/>
        <v>8199898</v>
      </c>
      <c r="H116" s="87">
        <f t="shared" si="14"/>
        <v>0</v>
      </c>
      <c r="I116" s="286"/>
      <c r="J116" s="288">
        <f t="shared" si="9"/>
        <v>0</v>
      </c>
      <c r="K116" s="288">
        <f t="shared" si="10"/>
        <v>0</v>
      </c>
    </row>
    <row r="117" spans="1:11" ht="38.25">
      <c r="A117" s="81" t="s">
        <v>370</v>
      </c>
      <c r="B117" s="81"/>
      <c r="C117" s="24" t="s">
        <v>896</v>
      </c>
      <c r="D117" s="59" t="s">
        <v>156</v>
      </c>
      <c r="E117" s="28" t="s">
        <v>435</v>
      </c>
      <c r="F117" s="24">
        <v>400</v>
      </c>
      <c r="G117" s="89">
        <v>8199898</v>
      </c>
      <c r="H117" s="89"/>
      <c r="I117" s="286"/>
      <c r="J117" s="288">
        <f t="shared" si="9"/>
        <v>8199898</v>
      </c>
      <c r="K117" s="288">
        <f t="shared" si="10"/>
        <v>0</v>
      </c>
    </row>
    <row r="118" spans="1:11" ht="114.75">
      <c r="A118" s="20" t="s">
        <v>670</v>
      </c>
      <c r="B118" s="20"/>
      <c r="C118" s="24" t="s">
        <v>896</v>
      </c>
      <c r="D118" s="59" t="s">
        <v>156</v>
      </c>
      <c r="E118" s="13" t="s">
        <v>238</v>
      </c>
      <c r="F118" s="64"/>
      <c r="G118" s="87">
        <f>G119</f>
        <v>612016</v>
      </c>
      <c r="H118" s="87">
        <f>H119</f>
        <v>612016</v>
      </c>
      <c r="I118" s="286"/>
      <c r="J118" s="288">
        <f t="shared" si="9"/>
        <v>0</v>
      </c>
      <c r="K118" s="288">
        <f t="shared" si="10"/>
        <v>0</v>
      </c>
    </row>
    <row r="119" spans="1:11" ht="38.25">
      <c r="A119" s="80" t="s">
        <v>409</v>
      </c>
      <c r="B119" s="80"/>
      <c r="C119" s="24" t="s">
        <v>896</v>
      </c>
      <c r="D119" s="59" t="s">
        <v>156</v>
      </c>
      <c r="E119" s="28" t="s">
        <v>439</v>
      </c>
      <c r="F119" s="64"/>
      <c r="G119" s="87">
        <f>G120</f>
        <v>612016</v>
      </c>
      <c r="H119" s="87">
        <f>H120</f>
        <v>612016</v>
      </c>
      <c r="I119" s="286"/>
      <c r="J119" s="288">
        <f t="shared" si="9"/>
        <v>0</v>
      </c>
      <c r="K119" s="288">
        <f t="shared" si="10"/>
        <v>0</v>
      </c>
    </row>
    <row r="120" spans="1:11" ht="36">
      <c r="A120" s="77" t="s">
        <v>438</v>
      </c>
      <c r="B120" s="77"/>
      <c r="C120" s="24" t="s">
        <v>896</v>
      </c>
      <c r="D120" s="59" t="s">
        <v>156</v>
      </c>
      <c r="E120" s="28" t="s">
        <v>437</v>
      </c>
      <c r="F120" s="64"/>
      <c r="G120" s="87">
        <f>SUM(G121:G121)</f>
        <v>612016</v>
      </c>
      <c r="H120" s="87">
        <f>SUM(H121:H121)</f>
        <v>612016</v>
      </c>
      <c r="I120" s="286"/>
      <c r="J120" s="288">
        <f t="shared" si="9"/>
        <v>0</v>
      </c>
      <c r="K120" s="288">
        <f t="shared" si="10"/>
        <v>0</v>
      </c>
    </row>
    <row r="121" spans="1:11" ht="38.25">
      <c r="A121" s="23" t="s">
        <v>403</v>
      </c>
      <c r="B121" s="23"/>
      <c r="C121" s="24" t="s">
        <v>896</v>
      </c>
      <c r="D121" s="59" t="s">
        <v>156</v>
      </c>
      <c r="E121" s="28" t="s">
        <v>437</v>
      </c>
      <c r="F121" s="24">
        <v>200</v>
      </c>
      <c r="G121" s="89">
        <v>612016</v>
      </c>
      <c r="H121" s="89">
        <v>612016</v>
      </c>
      <c r="I121" s="286"/>
      <c r="J121" s="288">
        <f t="shared" si="9"/>
        <v>612016</v>
      </c>
      <c r="K121" s="288">
        <f t="shared" si="10"/>
        <v>612016</v>
      </c>
    </row>
    <row r="122" spans="1:11" ht="12.75" hidden="1">
      <c r="A122" s="20" t="s">
        <v>138</v>
      </c>
      <c r="B122" s="20"/>
      <c r="C122" s="21" t="s">
        <v>896</v>
      </c>
      <c r="D122" s="58" t="s">
        <v>158</v>
      </c>
      <c r="E122" s="64"/>
      <c r="F122" s="64"/>
      <c r="G122" s="87">
        <f aca="true" t="shared" si="15" ref="G122:H126">G123</f>
        <v>0</v>
      </c>
      <c r="H122" s="87">
        <f t="shared" si="15"/>
        <v>0</v>
      </c>
      <c r="I122" s="286"/>
      <c r="J122" s="288">
        <f t="shared" si="9"/>
        <v>0</v>
      </c>
      <c r="K122" s="288">
        <f t="shared" si="10"/>
        <v>0</v>
      </c>
    </row>
    <row r="123" spans="1:11" ht="89.25" hidden="1">
      <c r="A123" s="31" t="s">
        <v>669</v>
      </c>
      <c r="B123" s="31"/>
      <c r="C123" s="24" t="s">
        <v>896</v>
      </c>
      <c r="D123" s="59" t="s">
        <v>158</v>
      </c>
      <c r="E123" s="28" t="s">
        <v>123</v>
      </c>
      <c r="F123" s="64"/>
      <c r="G123" s="87">
        <f t="shared" si="15"/>
        <v>0</v>
      </c>
      <c r="H123" s="87">
        <f t="shared" si="15"/>
        <v>0</v>
      </c>
      <c r="I123" s="286"/>
      <c r="J123" s="288">
        <f t="shared" si="9"/>
        <v>0</v>
      </c>
      <c r="K123" s="288">
        <f t="shared" si="10"/>
        <v>0</v>
      </c>
    </row>
    <row r="124" spans="1:11" ht="114.75" hidden="1">
      <c r="A124" s="20" t="s">
        <v>670</v>
      </c>
      <c r="B124" s="20"/>
      <c r="C124" s="24" t="s">
        <v>896</v>
      </c>
      <c r="D124" s="59" t="s">
        <v>158</v>
      </c>
      <c r="E124" s="13" t="s">
        <v>238</v>
      </c>
      <c r="F124" s="64"/>
      <c r="G124" s="87">
        <f t="shared" si="15"/>
        <v>0</v>
      </c>
      <c r="H124" s="87">
        <f t="shared" si="15"/>
        <v>0</v>
      </c>
      <c r="I124" s="286"/>
      <c r="J124" s="288">
        <f t="shared" si="9"/>
        <v>0</v>
      </c>
      <c r="K124" s="288">
        <f t="shared" si="10"/>
        <v>0</v>
      </c>
    </row>
    <row r="125" spans="1:11" ht="38.25" hidden="1">
      <c r="A125" s="63" t="s">
        <v>434</v>
      </c>
      <c r="B125" s="63"/>
      <c r="C125" s="24" t="s">
        <v>896</v>
      </c>
      <c r="D125" s="59" t="s">
        <v>158</v>
      </c>
      <c r="E125" s="28" t="s">
        <v>959</v>
      </c>
      <c r="F125" s="64"/>
      <c r="G125" s="87">
        <f t="shared" si="15"/>
        <v>0</v>
      </c>
      <c r="H125" s="87">
        <f t="shared" si="15"/>
        <v>0</v>
      </c>
      <c r="I125" s="286"/>
      <c r="J125" s="288">
        <f t="shared" si="9"/>
        <v>0</v>
      </c>
      <c r="K125" s="288">
        <f t="shared" si="10"/>
        <v>0</v>
      </c>
    </row>
    <row r="126" spans="1:11" ht="25.5" hidden="1">
      <c r="A126" s="23" t="s">
        <v>657</v>
      </c>
      <c r="B126" s="23"/>
      <c r="C126" s="24" t="s">
        <v>896</v>
      </c>
      <c r="D126" s="59" t="s">
        <v>158</v>
      </c>
      <c r="E126" s="28" t="s">
        <v>958</v>
      </c>
      <c r="F126" s="64"/>
      <c r="G126" s="87">
        <f t="shared" si="15"/>
        <v>0</v>
      </c>
      <c r="H126" s="87">
        <f t="shared" si="15"/>
        <v>0</v>
      </c>
      <c r="I126" s="286"/>
      <c r="J126" s="288">
        <f t="shared" si="9"/>
        <v>0</v>
      </c>
      <c r="K126" s="288">
        <f t="shared" si="10"/>
        <v>0</v>
      </c>
    </row>
    <row r="127" spans="1:11" ht="38.25" hidden="1">
      <c r="A127" s="23" t="s">
        <v>403</v>
      </c>
      <c r="B127" s="23"/>
      <c r="C127" s="24" t="s">
        <v>896</v>
      </c>
      <c r="D127" s="59" t="s">
        <v>158</v>
      </c>
      <c r="E127" s="28" t="s">
        <v>958</v>
      </c>
      <c r="F127" s="24">
        <v>200</v>
      </c>
      <c r="G127" s="89"/>
      <c r="H127" s="89"/>
      <c r="I127" s="286"/>
      <c r="J127" s="288">
        <f t="shared" si="9"/>
        <v>0</v>
      </c>
      <c r="K127" s="288">
        <f t="shared" si="10"/>
        <v>0</v>
      </c>
    </row>
    <row r="128" spans="1:11" ht="12.75">
      <c r="A128" s="22" t="s">
        <v>242</v>
      </c>
      <c r="B128" s="22"/>
      <c r="C128" s="21" t="s">
        <v>896</v>
      </c>
      <c r="D128" s="21" t="s">
        <v>769</v>
      </c>
      <c r="E128" s="21" t="s">
        <v>469</v>
      </c>
      <c r="F128" s="21" t="s">
        <v>469</v>
      </c>
      <c r="G128" s="87">
        <f>G129+G135+G139</f>
        <v>6140423</v>
      </c>
      <c r="H128" s="87">
        <f>H129+H135+H139</f>
        <v>6595238</v>
      </c>
      <c r="I128" s="286"/>
      <c r="J128" s="288">
        <f t="shared" si="9"/>
        <v>0</v>
      </c>
      <c r="K128" s="288">
        <f t="shared" si="10"/>
        <v>0</v>
      </c>
    </row>
    <row r="129" spans="1:11" ht="89.25">
      <c r="A129" s="31" t="s">
        <v>669</v>
      </c>
      <c r="B129" s="31"/>
      <c r="C129" s="24" t="s">
        <v>896</v>
      </c>
      <c r="D129" s="24" t="s">
        <v>769</v>
      </c>
      <c r="E129" s="28" t="s">
        <v>123</v>
      </c>
      <c r="F129" s="24" t="s">
        <v>469</v>
      </c>
      <c r="G129" s="87">
        <f aca="true" t="shared" si="16" ref="G129:H131">G130</f>
        <v>5640423</v>
      </c>
      <c r="H129" s="87">
        <f t="shared" si="16"/>
        <v>6095238</v>
      </c>
      <c r="I129" s="286"/>
      <c r="J129" s="288">
        <f t="shared" si="9"/>
        <v>0</v>
      </c>
      <c r="K129" s="288">
        <f t="shared" si="10"/>
        <v>0</v>
      </c>
    </row>
    <row r="130" spans="1:11" ht="114.75">
      <c r="A130" s="20" t="s">
        <v>670</v>
      </c>
      <c r="B130" s="20"/>
      <c r="C130" s="24" t="s">
        <v>896</v>
      </c>
      <c r="D130" s="24" t="s">
        <v>769</v>
      </c>
      <c r="E130" s="13" t="s">
        <v>238</v>
      </c>
      <c r="F130" s="25" t="s">
        <v>469</v>
      </c>
      <c r="G130" s="87">
        <f t="shared" si="16"/>
        <v>5640423</v>
      </c>
      <c r="H130" s="87">
        <f t="shared" si="16"/>
        <v>6095238</v>
      </c>
      <c r="I130" s="286"/>
      <c r="J130" s="288">
        <f t="shared" si="9"/>
        <v>0</v>
      </c>
      <c r="K130" s="288">
        <f t="shared" si="10"/>
        <v>0</v>
      </c>
    </row>
    <row r="131" spans="1:11" ht="38.25">
      <c r="A131" s="80" t="s">
        <v>957</v>
      </c>
      <c r="B131" s="80"/>
      <c r="C131" s="24" t="s">
        <v>896</v>
      </c>
      <c r="D131" s="24" t="s">
        <v>769</v>
      </c>
      <c r="E131" s="28" t="s">
        <v>641</v>
      </c>
      <c r="F131" s="25"/>
      <c r="G131" s="87">
        <f t="shared" si="16"/>
        <v>5640423</v>
      </c>
      <c r="H131" s="87">
        <f t="shared" si="16"/>
        <v>6095238</v>
      </c>
      <c r="I131" s="286"/>
      <c r="J131" s="288">
        <f t="shared" si="9"/>
        <v>0</v>
      </c>
      <c r="K131" s="288">
        <f t="shared" si="10"/>
        <v>0</v>
      </c>
    </row>
    <row r="132" spans="1:11" ht="12.75">
      <c r="A132" s="70" t="s">
        <v>429</v>
      </c>
      <c r="B132" s="70"/>
      <c r="C132" s="24" t="s">
        <v>896</v>
      </c>
      <c r="D132" s="24" t="s">
        <v>769</v>
      </c>
      <c r="E132" s="28" t="s">
        <v>642</v>
      </c>
      <c r="F132" s="24" t="s">
        <v>469</v>
      </c>
      <c r="G132" s="87">
        <f>SUM(G133:G134)</f>
        <v>5640423</v>
      </c>
      <c r="H132" s="87">
        <f>SUM(H133:H134)</f>
        <v>6095238</v>
      </c>
      <c r="I132" s="286"/>
      <c r="J132" s="288">
        <f t="shared" si="9"/>
        <v>0</v>
      </c>
      <c r="K132" s="288">
        <f t="shared" si="10"/>
        <v>0</v>
      </c>
    </row>
    <row r="133" spans="1:11" ht="38.25">
      <c r="A133" s="23" t="s">
        <v>403</v>
      </c>
      <c r="B133" s="23"/>
      <c r="C133" s="24" t="s">
        <v>896</v>
      </c>
      <c r="D133" s="24" t="s">
        <v>769</v>
      </c>
      <c r="E133" s="28" t="s">
        <v>642</v>
      </c>
      <c r="F133" s="24">
        <v>200</v>
      </c>
      <c r="G133" s="89">
        <v>2774000</v>
      </c>
      <c r="H133" s="89">
        <v>2774000</v>
      </c>
      <c r="I133" s="286"/>
      <c r="J133" s="288">
        <f t="shared" si="9"/>
        <v>2774000</v>
      </c>
      <c r="K133" s="288">
        <f t="shared" si="10"/>
        <v>2774000</v>
      </c>
    </row>
    <row r="134" spans="1:11" ht="12.75">
      <c r="A134" s="23" t="s">
        <v>459</v>
      </c>
      <c r="B134" s="23"/>
      <c r="C134" s="24" t="s">
        <v>896</v>
      </c>
      <c r="D134" s="24" t="s">
        <v>769</v>
      </c>
      <c r="E134" s="28" t="s">
        <v>642</v>
      </c>
      <c r="F134" s="24">
        <v>800</v>
      </c>
      <c r="G134" s="89">
        <v>2866423</v>
      </c>
      <c r="H134" s="89">
        <v>3321238</v>
      </c>
      <c r="I134" s="286"/>
      <c r="J134" s="288">
        <f t="shared" si="9"/>
        <v>2866423</v>
      </c>
      <c r="K134" s="288">
        <f t="shared" si="10"/>
        <v>3321238</v>
      </c>
    </row>
    <row r="135" spans="1:11" ht="63.75">
      <c r="A135" s="31" t="s">
        <v>664</v>
      </c>
      <c r="B135" s="31"/>
      <c r="C135" s="24" t="s">
        <v>896</v>
      </c>
      <c r="D135" s="24" t="s">
        <v>769</v>
      </c>
      <c r="E135" s="28" t="s">
        <v>881</v>
      </c>
      <c r="F135" s="24"/>
      <c r="G135" s="87">
        <f aca="true" t="shared" si="17" ref="G135:H137">G136</f>
        <v>500000</v>
      </c>
      <c r="H135" s="87">
        <f t="shared" si="17"/>
        <v>500000</v>
      </c>
      <c r="I135" s="286"/>
      <c r="J135" s="288">
        <f t="shared" si="9"/>
        <v>0</v>
      </c>
      <c r="K135" s="288">
        <f t="shared" si="10"/>
        <v>0</v>
      </c>
    </row>
    <row r="136" spans="1:11" ht="51">
      <c r="A136" s="80" t="s">
        <v>255</v>
      </c>
      <c r="B136" s="80"/>
      <c r="C136" s="24" t="s">
        <v>896</v>
      </c>
      <c r="D136" s="24" t="s">
        <v>769</v>
      </c>
      <c r="E136" s="28" t="s">
        <v>545</v>
      </c>
      <c r="F136" s="24"/>
      <c r="G136" s="87">
        <f t="shared" si="17"/>
        <v>500000</v>
      </c>
      <c r="H136" s="87">
        <f t="shared" si="17"/>
        <v>500000</v>
      </c>
      <c r="I136" s="286"/>
      <c r="J136" s="288">
        <f t="shared" si="9"/>
        <v>0</v>
      </c>
      <c r="K136" s="288">
        <f t="shared" si="10"/>
        <v>0</v>
      </c>
    </row>
    <row r="137" spans="1:11" ht="25.5">
      <c r="A137" s="270" t="s">
        <v>547</v>
      </c>
      <c r="B137" s="270"/>
      <c r="C137" s="24" t="s">
        <v>896</v>
      </c>
      <c r="D137" s="24" t="s">
        <v>769</v>
      </c>
      <c r="E137" s="28" t="s">
        <v>546</v>
      </c>
      <c r="F137" s="24"/>
      <c r="G137" s="87">
        <f t="shared" si="17"/>
        <v>500000</v>
      </c>
      <c r="H137" s="87">
        <f t="shared" si="17"/>
        <v>500000</v>
      </c>
      <c r="I137" s="286"/>
      <c r="J137" s="288">
        <f t="shared" si="9"/>
        <v>0</v>
      </c>
      <c r="K137" s="288">
        <f t="shared" si="10"/>
        <v>0</v>
      </c>
    </row>
    <row r="138" spans="1:11" ht="38.25">
      <c r="A138" s="23" t="s">
        <v>403</v>
      </c>
      <c r="B138" s="23"/>
      <c r="C138" s="24" t="s">
        <v>896</v>
      </c>
      <c r="D138" s="24" t="s">
        <v>769</v>
      </c>
      <c r="E138" s="28" t="s">
        <v>546</v>
      </c>
      <c r="F138" s="24">
        <v>200</v>
      </c>
      <c r="G138" s="89">
        <v>500000</v>
      </c>
      <c r="H138" s="89">
        <v>500000</v>
      </c>
      <c r="I138" s="286"/>
      <c r="J138" s="288">
        <f t="shared" si="9"/>
        <v>500000</v>
      </c>
      <c r="K138" s="288">
        <f t="shared" si="10"/>
        <v>500000</v>
      </c>
    </row>
    <row r="139" spans="1:11" ht="38.25" hidden="1">
      <c r="A139" s="31" t="s">
        <v>867</v>
      </c>
      <c r="B139" s="31"/>
      <c r="C139" s="24" t="s">
        <v>896</v>
      </c>
      <c r="D139" s="24" t="s">
        <v>769</v>
      </c>
      <c r="E139" s="28" t="s">
        <v>103</v>
      </c>
      <c r="F139" s="24"/>
      <c r="G139" s="87">
        <f aca="true" t="shared" si="18" ref="G139:H141">G140</f>
        <v>0</v>
      </c>
      <c r="H139" s="87">
        <f t="shared" si="18"/>
        <v>0</v>
      </c>
      <c r="I139" s="286"/>
      <c r="J139" s="288">
        <f t="shared" si="9"/>
        <v>0</v>
      </c>
      <c r="K139" s="288">
        <f t="shared" si="10"/>
        <v>0</v>
      </c>
    </row>
    <row r="140" spans="1:11" ht="25.5" hidden="1">
      <c r="A140" s="20" t="s">
        <v>879</v>
      </c>
      <c r="B140" s="20"/>
      <c r="C140" s="24" t="s">
        <v>896</v>
      </c>
      <c r="D140" s="24" t="s">
        <v>769</v>
      </c>
      <c r="E140" s="28" t="s">
        <v>413</v>
      </c>
      <c r="F140" s="24"/>
      <c r="G140" s="87">
        <f t="shared" si="18"/>
        <v>0</v>
      </c>
      <c r="H140" s="87">
        <f t="shared" si="18"/>
        <v>0</v>
      </c>
      <c r="I140" s="286"/>
      <c r="J140" s="288">
        <f t="shared" si="9"/>
        <v>0</v>
      </c>
      <c r="K140" s="288">
        <f t="shared" si="10"/>
        <v>0</v>
      </c>
    </row>
    <row r="141" spans="1:11" ht="25.5" hidden="1">
      <c r="A141" s="23" t="s">
        <v>414</v>
      </c>
      <c r="B141" s="23"/>
      <c r="C141" s="24" t="s">
        <v>896</v>
      </c>
      <c r="D141" s="24" t="s">
        <v>769</v>
      </c>
      <c r="E141" s="28" t="s">
        <v>419</v>
      </c>
      <c r="F141" s="24"/>
      <c r="G141" s="87">
        <f t="shared" si="18"/>
        <v>0</v>
      </c>
      <c r="H141" s="87">
        <f t="shared" si="18"/>
        <v>0</v>
      </c>
      <c r="I141" s="286"/>
      <c r="J141" s="288">
        <f t="shared" si="9"/>
        <v>0</v>
      </c>
      <c r="K141" s="288">
        <f t="shared" si="10"/>
        <v>0</v>
      </c>
    </row>
    <row r="142" spans="1:11" ht="38.25" hidden="1">
      <c r="A142" s="23" t="s">
        <v>403</v>
      </c>
      <c r="B142" s="23"/>
      <c r="C142" s="24" t="s">
        <v>896</v>
      </c>
      <c r="D142" s="24" t="s">
        <v>769</v>
      </c>
      <c r="E142" s="28" t="s">
        <v>419</v>
      </c>
      <c r="F142" s="24">
        <v>200</v>
      </c>
      <c r="G142" s="87"/>
      <c r="H142" s="87"/>
      <c r="I142" s="286"/>
      <c r="J142" s="288">
        <f t="shared" si="9"/>
        <v>0</v>
      </c>
      <c r="K142" s="288">
        <f t="shared" si="10"/>
        <v>0</v>
      </c>
    </row>
    <row r="143" spans="1:11" ht="12.75">
      <c r="A143" s="33" t="s">
        <v>243</v>
      </c>
      <c r="B143" s="33"/>
      <c r="C143" s="34" t="s">
        <v>897</v>
      </c>
      <c r="D143" s="60" t="s">
        <v>649</v>
      </c>
      <c r="E143" s="34" t="s">
        <v>469</v>
      </c>
      <c r="F143" s="34" t="s">
        <v>469</v>
      </c>
      <c r="G143" s="90">
        <f>G144+G158+G177+G186+G199</f>
        <v>209525476</v>
      </c>
      <c r="H143" s="90">
        <f>H144+H158+H177+H186+H199</f>
        <v>213466337</v>
      </c>
      <c r="I143" s="286"/>
      <c r="J143" s="288">
        <f t="shared" si="9"/>
        <v>0</v>
      </c>
      <c r="K143" s="288">
        <f t="shared" si="10"/>
        <v>0</v>
      </c>
    </row>
    <row r="144" spans="1:11" ht="12.75">
      <c r="A144" s="22" t="s">
        <v>244</v>
      </c>
      <c r="B144" s="22"/>
      <c r="C144" s="21" t="s">
        <v>897</v>
      </c>
      <c r="D144" s="21" t="s">
        <v>156</v>
      </c>
      <c r="E144" s="21" t="s">
        <v>469</v>
      </c>
      <c r="F144" s="21" t="s">
        <v>469</v>
      </c>
      <c r="G144" s="129">
        <f>G145</f>
        <v>82421296</v>
      </c>
      <c r="H144" s="129">
        <f>H145</f>
        <v>83655296</v>
      </c>
      <c r="I144" s="286"/>
      <c r="J144" s="288">
        <f aca="true" t="shared" si="19" ref="J144:J204">IF(F144&lt;&gt;"",G144,)</f>
        <v>0</v>
      </c>
      <c r="K144" s="288">
        <f aca="true" t="shared" si="20" ref="K144:K204">IF(F144&lt;&gt;"",H144,)</f>
        <v>0</v>
      </c>
    </row>
    <row r="145" spans="1:11" ht="51">
      <c r="A145" s="31" t="s">
        <v>673</v>
      </c>
      <c r="B145" s="31"/>
      <c r="C145" s="24" t="s">
        <v>897</v>
      </c>
      <c r="D145" s="24" t="s">
        <v>156</v>
      </c>
      <c r="E145" s="28" t="s">
        <v>239</v>
      </c>
      <c r="F145" s="24" t="s">
        <v>469</v>
      </c>
      <c r="G145" s="87">
        <f>G146</f>
        <v>82421296</v>
      </c>
      <c r="H145" s="87">
        <f>H146</f>
        <v>83655296</v>
      </c>
      <c r="I145" s="286"/>
      <c r="J145" s="288">
        <f t="shared" si="19"/>
        <v>0</v>
      </c>
      <c r="K145" s="288">
        <f t="shared" si="20"/>
        <v>0</v>
      </c>
    </row>
    <row r="146" spans="1:11" ht="63.75">
      <c r="A146" s="20" t="s">
        <v>674</v>
      </c>
      <c r="B146" s="20"/>
      <c r="C146" s="24" t="s">
        <v>897</v>
      </c>
      <c r="D146" s="24" t="s">
        <v>156</v>
      </c>
      <c r="E146" s="13" t="s">
        <v>240</v>
      </c>
      <c r="F146" s="25" t="s">
        <v>469</v>
      </c>
      <c r="G146" s="87">
        <f>G147+G155</f>
        <v>82421296</v>
      </c>
      <c r="H146" s="87">
        <f>H147+H155</f>
        <v>83655296</v>
      </c>
      <c r="I146" s="286"/>
      <c r="J146" s="288">
        <f t="shared" si="19"/>
        <v>0</v>
      </c>
      <c r="K146" s="288">
        <f t="shared" si="20"/>
        <v>0</v>
      </c>
    </row>
    <row r="147" spans="1:11" ht="38.25">
      <c r="A147" s="63" t="s">
        <v>643</v>
      </c>
      <c r="B147" s="63"/>
      <c r="C147" s="24" t="s">
        <v>897</v>
      </c>
      <c r="D147" s="24" t="s">
        <v>156</v>
      </c>
      <c r="E147" s="28" t="s">
        <v>241</v>
      </c>
      <c r="F147" s="25"/>
      <c r="G147" s="87">
        <f>G148+G151</f>
        <v>82421296</v>
      </c>
      <c r="H147" s="87">
        <f>H148+H151</f>
        <v>83655296</v>
      </c>
      <c r="I147" s="286"/>
      <c r="J147" s="288">
        <f t="shared" si="19"/>
        <v>0</v>
      </c>
      <c r="K147" s="288">
        <f t="shared" si="20"/>
        <v>0</v>
      </c>
    </row>
    <row r="148" spans="1:11" ht="153">
      <c r="A148" s="23" t="s">
        <v>701</v>
      </c>
      <c r="B148" s="23"/>
      <c r="C148" s="24" t="s">
        <v>897</v>
      </c>
      <c r="D148" s="24" t="s">
        <v>156</v>
      </c>
      <c r="E148" s="28" t="s">
        <v>702</v>
      </c>
      <c r="F148" s="24" t="s">
        <v>469</v>
      </c>
      <c r="G148" s="87">
        <f>SUM(G149:G150)</f>
        <v>45538337</v>
      </c>
      <c r="H148" s="87">
        <f>SUM(H149:H150)</f>
        <v>45538337</v>
      </c>
      <c r="I148" s="286"/>
      <c r="J148" s="288">
        <f t="shared" si="19"/>
        <v>0</v>
      </c>
      <c r="K148" s="288">
        <f t="shared" si="20"/>
        <v>0</v>
      </c>
    </row>
    <row r="149" spans="1:11" ht="89.25">
      <c r="A149" s="23" t="s">
        <v>474</v>
      </c>
      <c r="B149" s="23"/>
      <c r="C149" s="24" t="s">
        <v>897</v>
      </c>
      <c r="D149" s="24" t="s">
        <v>156</v>
      </c>
      <c r="E149" s="28" t="s">
        <v>702</v>
      </c>
      <c r="F149" s="24" t="s">
        <v>292</v>
      </c>
      <c r="G149" s="89">
        <v>45097477</v>
      </c>
      <c r="H149" s="89">
        <v>45097477</v>
      </c>
      <c r="I149" s="286"/>
      <c r="J149" s="288">
        <f t="shared" si="19"/>
        <v>45097477</v>
      </c>
      <c r="K149" s="288">
        <f t="shared" si="20"/>
        <v>45097477</v>
      </c>
    </row>
    <row r="150" spans="1:11" ht="38.25">
      <c r="A150" s="23" t="s">
        <v>403</v>
      </c>
      <c r="B150" s="23"/>
      <c r="C150" s="24" t="s">
        <v>897</v>
      </c>
      <c r="D150" s="24" t="s">
        <v>156</v>
      </c>
      <c r="E150" s="28" t="s">
        <v>702</v>
      </c>
      <c r="F150" s="24" t="s">
        <v>456</v>
      </c>
      <c r="G150" s="89">
        <v>440860</v>
      </c>
      <c r="H150" s="89">
        <v>440860</v>
      </c>
      <c r="I150" s="286"/>
      <c r="J150" s="288">
        <f t="shared" si="19"/>
        <v>440860</v>
      </c>
      <c r="K150" s="288">
        <f t="shared" si="20"/>
        <v>440860</v>
      </c>
    </row>
    <row r="151" spans="1:11" ht="38.25">
      <c r="A151" s="25" t="s">
        <v>189</v>
      </c>
      <c r="B151" s="25"/>
      <c r="C151" s="24" t="s">
        <v>897</v>
      </c>
      <c r="D151" s="24" t="s">
        <v>156</v>
      </c>
      <c r="E151" s="28" t="s">
        <v>703</v>
      </c>
      <c r="F151" s="24"/>
      <c r="G151" s="87">
        <f>SUM(G152:G154)</f>
        <v>36882959</v>
      </c>
      <c r="H151" s="87">
        <f>SUM(H152:H154)</f>
        <v>38116959</v>
      </c>
      <c r="I151" s="286"/>
      <c r="J151" s="288">
        <f t="shared" si="19"/>
        <v>0</v>
      </c>
      <c r="K151" s="288">
        <f t="shared" si="20"/>
        <v>0</v>
      </c>
    </row>
    <row r="152" spans="1:11" ht="89.25">
      <c r="A152" s="23" t="s">
        <v>474</v>
      </c>
      <c r="B152" s="23"/>
      <c r="C152" s="24" t="s">
        <v>897</v>
      </c>
      <c r="D152" s="24" t="s">
        <v>156</v>
      </c>
      <c r="E152" s="28" t="s">
        <v>703</v>
      </c>
      <c r="F152" s="24">
        <v>100</v>
      </c>
      <c r="G152" s="89">
        <v>15327000</v>
      </c>
      <c r="H152" s="89">
        <v>15327000</v>
      </c>
      <c r="I152" s="286"/>
      <c r="J152" s="288">
        <f t="shared" si="19"/>
        <v>15327000</v>
      </c>
      <c r="K152" s="288">
        <f t="shared" si="20"/>
        <v>15327000</v>
      </c>
    </row>
    <row r="153" spans="1:11" ht="38.25">
      <c r="A153" s="23" t="s">
        <v>403</v>
      </c>
      <c r="B153" s="23"/>
      <c r="C153" s="24" t="s">
        <v>897</v>
      </c>
      <c r="D153" s="24" t="s">
        <v>156</v>
      </c>
      <c r="E153" s="28" t="s">
        <v>703</v>
      </c>
      <c r="F153" s="24">
        <v>200</v>
      </c>
      <c r="G153" s="89">
        <v>19277097</v>
      </c>
      <c r="H153" s="89">
        <v>20511097</v>
      </c>
      <c r="I153" s="286"/>
      <c r="J153" s="288">
        <f t="shared" si="19"/>
        <v>19277097</v>
      </c>
      <c r="K153" s="288">
        <f t="shared" si="20"/>
        <v>20511097</v>
      </c>
    </row>
    <row r="154" spans="1:11" ht="12.75">
      <c r="A154" s="23" t="s">
        <v>459</v>
      </c>
      <c r="B154" s="23"/>
      <c r="C154" s="24" t="s">
        <v>897</v>
      </c>
      <c r="D154" s="24" t="s">
        <v>156</v>
      </c>
      <c r="E154" s="28" t="s">
        <v>703</v>
      </c>
      <c r="F154" s="24">
        <v>800</v>
      </c>
      <c r="G154" s="89">
        <v>2278862</v>
      </c>
      <c r="H154" s="89">
        <v>2278862</v>
      </c>
      <c r="I154" s="286"/>
      <c r="J154" s="288">
        <f t="shared" si="19"/>
        <v>2278862</v>
      </c>
      <c r="K154" s="288">
        <f t="shared" si="20"/>
        <v>2278862</v>
      </c>
    </row>
    <row r="155" spans="1:11" ht="25.5" hidden="1">
      <c r="A155" s="80" t="s">
        <v>624</v>
      </c>
      <c r="B155" s="80"/>
      <c r="C155" s="93" t="s">
        <v>897</v>
      </c>
      <c r="D155" s="93" t="s">
        <v>156</v>
      </c>
      <c r="E155" s="74" t="s">
        <v>214</v>
      </c>
      <c r="F155" s="24"/>
      <c r="G155" s="87">
        <f>G156</f>
        <v>0</v>
      </c>
      <c r="H155" s="87">
        <f>H156</f>
        <v>0</v>
      </c>
      <c r="I155" s="286"/>
      <c r="J155" s="288">
        <f t="shared" si="19"/>
        <v>0</v>
      </c>
      <c r="K155" s="288">
        <f t="shared" si="20"/>
        <v>0</v>
      </c>
    </row>
    <row r="156" spans="1:11" ht="51" hidden="1">
      <c r="A156" s="79" t="s">
        <v>415</v>
      </c>
      <c r="B156" s="79"/>
      <c r="C156" s="24" t="s">
        <v>897</v>
      </c>
      <c r="D156" s="24" t="s">
        <v>156</v>
      </c>
      <c r="E156" s="28" t="s">
        <v>730</v>
      </c>
      <c r="F156" s="24"/>
      <c r="G156" s="87">
        <f>G157</f>
        <v>0</v>
      </c>
      <c r="H156" s="87">
        <f>H157</f>
        <v>0</v>
      </c>
      <c r="I156" s="286"/>
      <c r="J156" s="288">
        <f t="shared" si="19"/>
        <v>0</v>
      </c>
      <c r="K156" s="288">
        <f t="shared" si="20"/>
        <v>0</v>
      </c>
    </row>
    <row r="157" spans="1:11" ht="38.25" hidden="1">
      <c r="A157" s="23" t="s">
        <v>403</v>
      </c>
      <c r="B157" s="23"/>
      <c r="C157" s="24" t="s">
        <v>897</v>
      </c>
      <c r="D157" s="24" t="s">
        <v>156</v>
      </c>
      <c r="E157" s="28" t="s">
        <v>730</v>
      </c>
      <c r="F157" s="24">
        <v>200</v>
      </c>
      <c r="G157" s="89"/>
      <c r="H157" s="89"/>
      <c r="I157" s="286"/>
      <c r="J157" s="288">
        <f t="shared" si="19"/>
        <v>0</v>
      </c>
      <c r="K157" s="288">
        <f t="shared" si="20"/>
        <v>0</v>
      </c>
    </row>
    <row r="158" spans="1:11" ht="12.75">
      <c r="A158" s="22" t="s">
        <v>245</v>
      </c>
      <c r="B158" s="22"/>
      <c r="C158" s="21" t="s">
        <v>897</v>
      </c>
      <c r="D158" s="21" t="s">
        <v>158</v>
      </c>
      <c r="E158" s="21" t="s">
        <v>469</v>
      </c>
      <c r="F158" s="21" t="s">
        <v>469</v>
      </c>
      <c r="G158" s="129">
        <f>G159</f>
        <v>102966415</v>
      </c>
      <c r="H158" s="129">
        <f>H159</f>
        <v>105673276</v>
      </c>
      <c r="I158" s="286"/>
      <c r="J158" s="288">
        <f t="shared" si="19"/>
        <v>0</v>
      </c>
      <c r="K158" s="288">
        <f t="shared" si="20"/>
        <v>0</v>
      </c>
    </row>
    <row r="159" spans="1:11" ht="51">
      <c r="A159" s="31" t="s">
        <v>675</v>
      </c>
      <c r="B159" s="31"/>
      <c r="C159" s="24" t="s">
        <v>897</v>
      </c>
      <c r="D159" s="24" t="s">
        <v>158</v>
      </c>
      <c r="E159" s="28" t="s">
        <v>239</v>
      </c>
      <c r="F159" s="24" t="s">
        <v>469</v>
      </c>
      <c r="G159" s="87">
        <f>G160</f>
        <v>102966415</v>
      </c>
      <c r="H159" s="87">
        <f>H160</f>
        <v>105673276</v>
      </c>
      <c r="I159" s="286"/>
      <c r="J159" s="288">
        <f t="shared" si="19"/>
        <v>0</v>
      </c>
      <c r="K159" s="288">
        <f t="shared" si="20"/>
        <v>0</v>
      </c>
    </row>
    <row r="160" spans="1:11" ht="63.75">
      <c r="A160" s="20" t="s">
        <v>674</v>
      </c>
      <c r="B160" s="20"/>
      <c r="C160" s="24" t="s">
        <v>897</v>
      </c>
      <c r="D160" s="24" t="s">
        <v>158</v>
      </c>
      <c r="E160" s="28" t="s">
        <v>240</v>
      </c>
      <c r="F160" s="25" t="s">
        <v>469</v>
      </c>
      <c r="G160" s="87">
        <f>G161+G166+G172+G174</f>
        <v>102966415</v>
      </c>
      <c r="H160" s="87">
        <f>H161+H166+H172+H174</f>
        <v>105673276</v>
      </c>
      <c r="I160" s="286"/>
      <c r="J160" s="288">
        <f t="shared" si="19"/>
        <v>0</v>
      </c>
      <c r="K160" s="288">
        <f t="shared" si="20"/>
        <v>0</v>
      </c>
    </row>
    <row r="161" spans="1:11" ht="38.25">
      <c r="A161" s="63" t="s">
        <v>645</v>
      </c>
      <c r="B161" s="63"/>
      <c r="C161" s="24" t="s">
        <v>897</v>
      </c>
      <c r="D161" s="24" t="s">
        <v>158</v>
      </c>
      <c r="E161" s="28" t="s">
        <v>704</v>
      </c>
      <c r="F161" s="25"/>
      <c r="G161" s="87">
        <f>G162+G164</f>
        <v>100139890</v>
      </c>
      <c r="H161" s="87">
        <f>H162+H164</f>
        <v>102983353</v>
      </c>
      <c r="I161" s="286"/>
      <c r="J161" s="288">
        <f t="shared" si="19"/>
        <v>0</v>
      </c>
      <c r="K161" s="288">
        <f t="shared" si="20"/>
        <v>0</v>
      </c>
    </row>
    <row r="162" spans="1:11" ht="178.5">
      <c r="A162" s="23" t="s">
        <v>926</v>
      </c>
      <c r="B162" s="23"/>
      <c r="C162" s="24" t="s">
        <v>897</v>
      </c>
      <c r="D162" s="24" t="s">
        <v>158</v>
      </c>
      <c r="E162" s="28" t="s">
        <v>705</v>
      </c>
      <c r="F162" s="24" t="s">
        <v>469</v>
      </c>
      <c r="G162" s="87">
        <f>G163</f>
        <v>82333293</v>
      </c>
      <c r="H162" s="87">
        <f>H163</f>
        <v>82878756</v>
      </c>
      <c r="I162" s="286"/>
      <c r="J162" s="288">
        <f t="shared" si="19"/>
        <v>0</v>
      </c>
      <c r="K162" s="288">
        <f t="shared" si="20"/>
        <v>0</v>
      </c>
    </row>
    <row r="163" spans="1:11" ht="51">
      <c r="A163" s="23" t="s">
        <v>472</v>
      </c>
      <c r="B163" s="23"/>
      <c r="C163" s="24" t="s">
        <v>897</v>
      </c>
      <c r="D163" s="24" t="s">
        <v>158</v>
      </c>
      <c r="E163" s="28" t="s">
        <v>705</v>
      </c>
      <c r="F163" s="24">
        <v>600</v>
      </c>
      <c r="G163" s="89">
        <v>82333293</v>
      </c>
      <c r="H163" s="89">
        <v>82878756</v>
      </c>
      <c r="I163" s="286"/>
      <c r="J163" s="288">
        <f t="shared" si="19"/>
        <v>82333293</v>
      </c>
      <c r="K163" s="288">
        <f t="shared" si="20"/>
        <v>82878756</v>
      </c>
    </row>
    <row r="164" spans="1:11" ht="38.25">
      <c r="A164" s="25" t="s">
        <v>189</v>
      </c>
      <c r="B164" s="25"/>
      <c r="C164" s="24" t="s">
        <v>897</v>
      </c>
      <c r="D164" s="24" t="s">
        <v>158</v>
      </c>
      <c r="E164" s="28" t="s">
        <v>706</v>
      </c>
      <c r="F164" s="24"/>
      <c r="G164" s="87">
        <f>G165</f>
        <v>17806597</v>
      </c>
      <c r="H164" s="87">
        <f>H165</f>
        <v>20104597</v>
      </c>
      <c r="I164" s="286"/>
      <c r="J164" s="288">
        <f t="shared" si="19"/>
        <v>0</v>
      </c>
      <c r="K164" s="288">
        <f t="shared" si="20"/>
        <v>0</v>
      </c>
    </row>
    <row r="165" spans="1:11" ht="51">
      <c r="A165" s="23" t="s">
        <v>472</v>
      </c>
      <c r="B165" s="23"/>
      <c r="C165" s="24" t="s">
        <v>897</v>
      </c>
      <c r="D165" s="24" t="s">
        <v>158</v>
      </c>
      <c r="E165" s="28" t="s">
        <v>706</v>
      </c>
      <c r="F165" s="24">
        <v>600</v>
      </c>
      <c r="G165" s="89">
        <v>17806597</v>
      </c>
      <c r="H165" s="89">
        <v>20104597</v>
      </c>
      <c r="I165" s="286"/>
      <c r="J165" s="288">
        <f t="shared" si="19"/>
        <v>17806597</v>
      </c>
      <c r="K165" s="288">
        <f t="shared" si="20"/>
        <v>20104597</v>
      </c>
    </row>
    <row r="166" spans="1:11" ht="25.5">
      <c r="A166" s="80" t="s">
        <v>646</v>
      </c>
      <c r="B166" s="80"/>
      <c r="C166" s="93" t="s">
        <v>897</v>
      </c>
      <c r="D166" s="93" t="s">
        <v>158</v>
      </c>
      <c r="E166" s="74" t="s">
        <v>707</v>
      </c>
      <c r="F166" s="24"/>
      <c r="G166" s="89">
        <f>G167+G169</f>
        <v>2689923</v>
      </c>
      <c r="H166" s="89">
        <f>H167+H169</f>
        <v>2689923</v>
      </c>
      <c r="I166" s="286"/>
      <c r="J166" s="288">
        <f t="shared" si="19"/>
        <v>0</v>
      </c>
      <c r="K166" s="288">
        <f t="shared" si="20"/>
        <v>0</v>
      </c>
    </row>
    <row r="167" spans="1:11" ht="76.5">
      <c r="A167" s="80" t="s">
        <v>2</v>
      </c>
      <c r="B167" s="79"/>
      <c r="C167" s="24" t="s">
        <v>897</v>
      </c>
      <c r="D167" s="24" t="s">
        <v>158</v>
      </c>
      <c r="E167" s="28" t="s">
        <v>3</v>
      </c>
      <c r="F167" s="24"/>
      <c r="G167" s="87">
        <f>G168</f>
        <v>991424</v>
      </c>
      <c r="H167" s="87">
        <f>H168</f>
        <v>991424</v>
      </c>
      <c r="I167" s="286"/>
      <c r="J167" s="288">
        <f t="shared" si="19"/>
        <v>0</v>
      </c>
      <c r="K167" s="288">
        <f t="shared" si="20"/>
        <v>0</v>
      </c>
    </row>
    <row r="168" spans="1:11" ht="51">
      <c r="A168" s="23" t="s">
        <v>472</v>
      </c>
      <c r="B168" s="23"/>
      <c r="C168" s="24" t="s">
        <v>897</v>
      </c>
      <c r="D168" s="24" t="s">
        <v>158</v>
      </c>
      <c r="E168" s="28" t="s">
        <v>3</v>
      </c>
      <c r="F168" s="24">
        <v>600</v>
      </c>
      <c r="G168" s="89">
        <v>991424</v>
      </c>
      <c r="H168" s="89">
        <v>991424</v>
      </c>
      <c r="I168" s="286"/>
      <c r="J168" s="288">
        <f t="shared" si="19"/>
        <v>991424</v>
      </c>
      <c r="K168" s="288">
        <f t="shared" si="20"/>
        <v>991424</v>
      </c>
    </row>
    <row r="169" spans="1:11" ht="89.25">
      <c r="A169" s="79" t="s">
        <v>698</v>
      </c>
      <c r="B169" s="79"/>
      <c r="C169" s="93" t="s">
        <v>897</v>
      </c>
      <c r="D169" s="93" t="s">
        <v>158</v>
      </c>
      <c r="E169" s="74" t="s">
        <v>708</v>
      </c>
      <c r="F169" s="93"/>
      <c r="G169" s="129">
        <f>G170</f>
        <v>1698499</v>
      </c>
      <c r="H169" s="129">
        <f>H170</f>
        <v>1698499</v>
      </c>
      <c r="I169" s="286"/>
      <c r="J169" s="288">
        <f t="shared" si="19"/>
        <v>0</v>
      </c>
      <c r="K169" s="288">
        <f t="shared" si="20"/>
        <v>0</v>
      </c>
    </row>
    <row r="170" spans="1:11" ht="51">
      <c r="A170" s="81" t="s">
        <v>472</v>
      </c>
      <c r="B170" s="81"/>
      <c r="C170" s="93" t="s">
        <v>897</v>
      </c>
      <c r="D170" s="93" t="s">
        <v>158</v>
      </c>
      <c r="E170" s="74" t="s">
        <v>708</v>
      </c>
      <c r="F170" s="93">
        <v>600</v>
      </c>
      <c r="G170" s="169">
        <v>1698499</v>
      </c>
      <c r="H170" s="169">
        <v>1698499</v>
      </c>
      <c r="I170" s="286"/>
      <c r="J170" s="288">
        <f t="shared" si="19"/>
        <v>1698499</v>
      </c>
      <c r="K170" s="288">
        <f t="shared" si="20"/>
        <v>1698499</v>
      </c>
    </row>
    <row r="171" spans="1:9" ht="25.5">
      <c r="A171" s="280" t="s">
        <v>691</v>
      </c>
      <c r="B171" s="81"/>
      <c r="C171" s="93" t="s">
        <v>897</v>
      </c>
      <c r="D171" s="93" t="s">
        <v>158</v>
      </c>
      <c r="E171" s="28" t="s">
        <v>740</v>
      </c>
      <c r="F171" s="93"/>
      <c r="G171" s="87">
        <f>G172</f>
        <v>45943</v>
      </c>
      <c r="H171" s="87">
        <f>H172</f>
        <v>0</v>
      </c>
      <c r="I171" s="286"/>
    </row>
    <row r="172" spans="1:9" ht="102">
      <c r="A172" s="291" t="s">
        <v>502</v>
      </c>
      <c r="B172" s="81"/>
      <c r="C172" s="93" t="s">
        <v>897</v>
      </c>
      <c r="D172" s="93" t="s">
        <v>158</v>
      </c>
      <c r="E172" s="28" t="s">
        <v>741</v>
      </c>
      <c r="F172" s="93"/>
      <c r="G172" s="87">
        <f>G173</f>
        <v>45943</v>
      </c>
      <c r="H172" s="87">
        <f>H173</f>
        <v>0</v>
      </c>
      <c r="I172" s="286"/>
    </row>
    <row r="173" spans="1:9" ht="51">
      <c r="A173" s="81" t="s">
        <v>472</v>
      </c>
      <c r="B173" s="81"/>
      <c r="C173" s="93" t="s">
        <v>897</v>
      </c>
      <c r="D173" s="93" t="s">
        <v>158</v>
      </c>
      <c r="E173" s="28" t="s">
        <v>741</v>
      </c>
      <c r="F173" s="93">
        <v>600</v>
      </c>
      <c r="G173" s="89">
        <v>45943</v>
      </c>
      <c r="H173" s="89"/>
      <c r="I173" s="286"/>
    </row>
    <row r="174" spans="1:11" ht="25.5">
      <c r="A174" s="280" t="s">
        <v>693</v>
      </c>
      <c r="B174" s="280"/>
      <c r="C174" s="93" t="s">
        <v>897</v>
      </c>
      <c r="D174" s="93" t="s">
        <v>158</v>
      </c>
      <c r="E174" s="28" t="s">
        <v>950</v>
      </c>
      <c r="F174" s="93"/>
      <c r="G174" s="87">
        <f>G175</f>
        <v>90659</v>
      </c>
      <c r="H174" s="87">
        <f>H175</f>
        <v>0</v>
      </c>
      <c r="I174" s="286"/>
      <c r="J174" s="288">
        <f t="shared" si="19"/>
        <v>0</v>
      </c>
      <c r="K174" s="288">
        <f t="shared" si="20"/>
        <v>0</v>
      </c>
    </row>
    <row r="175" spans="1:11" ht="63.75">
      <c r="A175" s="280" t="s">
        <v>694</v>
      </c>
      <c r="B175" s="280"/>
      <c r="C175" s="93" t="s">
        <v>897</v>
      </c>
      <c r="D175" s="93" t="s">
        <v>158</v>
      </c>
      <c r="E175" s="28" t="s">
        <v>951</v>
      </c>
      <c r="F175" s="93"/>
      <c r="G175" s="87">
        <f>G176</f>
        <v>90659</v>
      </c>
      <c r="H175" s="87">
        <f>H176</f>
        <v>0</v>
      </c>
      <c r="I175" s="286"/>
      <c r="J175" s="288">
        <f t="shared" si="19"/>
        <v>0</v>
      </c>
      <c r="K175" s="288">
        <f t="shared" si="20"/>
        <v>0</v>
      </c>
    </row>
    <row r="176" spans="1:11" ht="51">
      <c r="A176" s="81" t="s">
        <v>472</v>
      </c>
      <c r="B176" s="81"/>
      <c r="C176" s="93" t="s">
        <v>897</v>
      </c>
      <c r="D176" s="93" t="s">
        <v>158</v>
      </c>
      <c r="E176" s="28" t="s">
        <v>951</v>
      </c>
      <c r="F176" s="93">
        <v>600</v>
      </c>
      <c r="G176" s="89">
        <v>90659</v>
      </c>
      <c r="H176" s="89"/>
      <c r="I176" s="286"/>
      <c r="J176" s="288">
        <f t="shared" si="19"/>
        <v>90659</v>
      </c>
      <c r="K176" s="288">
        <f t="shared" si="20"/>
        <v>0</v>
      </c>
    </row>
    <row r="177" spans="1:11" ht="25.5">
      <c r="A177" s="78" t="s">
        <v>132</v>
      </c>
      <c r="B177" s="78"/>
      <c r="C177" s="93" t="s">
        <v>897</v>
      </c>
      <c r="D177" s="95" t="s">
        <v>769</v>
      </c>
      <c r="E177" s="74"/>
      <c r="F177" s="93"/>
      <c r="G177" s="129">
        <f>G178</f>
        <v>16841640</v>
      </c>
      <c r="H177" s="129">
        <f>H178</f>
        <v>16841640</v>
      </c>
      <c r="I177" s="286"/>
      <c r="J177" s="288">
        <f t="shared" si="19"/>
        <v>0</v>
      </c>
      <c r="K177" s="288">
        <f t="shared" si="20"/>
        <v>0</v>
      </c>
    </row>
    <row r="178" spans="1:11" ht="51">
      <c r="A178" s="31" t="s">
        <v>673</v>
      </c>
      <c r="B178" s="31"/>
      <c r="C178" s="24" t="s">
        <v>897</v>
      </c>
      <c r="D178" s="59" t="s">
        <v>769</v>
      </c>
      <c r="E178" s="28" t="s">
        <v>239</v>
      </c>
      <c r="F178" s="24"/>
      <c r="G178" s="87">
        <f>G179</f>
        <v>16841640</v>
      </c>
      <c r="H178" s="87">
        <f>H179</f>
        <v>16841640</v>
      </c>
      <c r="I178" s="286"/>
      <c r="J178" s="288">
        <f t="shared" si="19"/>
        <v>0</v>
      </c>
      <c r="K178" s="288">
        <f t="shared" si="20"/>
        <v>0</v>
      </c>
    </row>
    <row r="179" spans="1:11" ht="76.5">
      <c r="A179" s="20" t="s">
        <v>373</v>
      </c>
      <c r="B179" s="20"/>
      <c r="C179" s="24" t="s">
        <v>897</v>
      </c>
      <c r="D179" s="59" t="s">
        <v>769</v>
      </c>
      <c r="E179" s="13" t="s">
        <v>709</v>
      </c>
      <c r="F179" s="25" t="s">
        <v>469</v>
      </c>
      <c r="G179" s="87">
        <f>G180+G183</f>
        <v>16841640</v>
      </c>
      <c r="H179" s="87">
        <f>H180+H183</f>
        <v>16841640</v>
      </c>
      <c r="I179" s="286"/>
      <c r="J179" s="288">
        <f t="shared" si="19"/>
        <v>0</v>
      </c>
      <c r="K179" s="288">
        <f t="shared" si="20"/>
        <v>0</v>
      </c>
    </row>
    <row r="180" spans="1:11" ht="51">
      <c r="A180" s="63" t="s">
        <v>647</v>
      </c>
      <c r="B180" s="63"/>
      <c r="C180" s="24" t="s">
        <v>897</v>
      </c>
      <c r="D180" s="59" t="s">
        <v>769</v>
      </c>
      <c r="E180" s="28" t="s">
        <v>710</v>
      </c>
      <c r="F180" s="25"/>
      <c r="G180" s="87">
        <f>G181</f>
        <v>16841640</v>
      </c>
      <c r="H180" s="87">
        <f>H181</f>
        <v>16841640</v>
      </c>
      <c r="I180" s="286"/>
      <c r="J180" s="288">
        <f t="shared" si="19"/>
        <v>0</v>
      </c>
      <c r="K180" s="288">
        <f t="shared" si="20"/>
        <v>0</v>
      </c>
    </row>
    <row r="181" spans="1:11" ht="38.25">
      <c r="A181" s="25" t="s">
        <v>189</v>
      </c>
      <c r="B181" s="25"/>
      <c r="C181" s="24" t="s">
        <v>897</v>
      </c>
      <c r="D181" s="59" t="s">
        <v>769</v>
      </c>
      <c r="E181" s="28" t="s">
        <v>711</v>
      </c>
      <c r="F181" s="24" t="s">
        <v>469</v>
      </c>
      <c r="G181" s="87">
        <f>G182</f>
        <v>16841640</v>
      </c>
      <c r="H181" s="87">
        <f>H182</f>
        <v>16841640</v>
      </c>
      <c r="I181" s="286"/>
      <c r="J181" s="288">
        <f t="shared" si="19"/>
        <v>0</v>
      </c>
      <c r="K181" s="288">
        <f t="shared" si="20"/>
        <v>0</v>
      </c>
    </row>
    <row r="182" spans="1:11" ht="51">
      <c r="A182" s="81" t="s">
        <v>472</v>
      </c>
      <c r="B182" s="23"/>
      <c r="C182" s="24" t="s">
        <v>897</v>
      </c>
      <c r="D182" s="59" t="s">
        <v>769</v>
      </c>
      <c r="E182" s="28" t="s">
        <v>711</v>
      </c>
      <c r="F182" s="24">
        <v>600</v>
      </c>
      <c r="G182" s="89">
        <v>16841640</v>
      </c>
      <c r="H182" s="89">
        <v>16841640</v>
      </c>
      <c r="I182" s="286"/>
      <c r="J182" s="288">
        <f t="shared" si="19"/>
        <v>16841640</v>
      </c>
      <c r="K182" s="288">
        <f t="shared" si="20"/>
        <v>16841640</v>
      </c>
    </row>
    <row r="183" spans="1:11" ht="25.5" hidden="1">
      <c r="A183" s="280" t="s">
        <v>692</v>
      </c>
      <c r="B183" s="280"/>
      <c r="C183" s="24" t="s">
        <v>897</v>
      </c>
      <c r="D183" s="59" t="s">
        <v>769</v>
      </c>
      <c r="E183" s="28" t="s">
        <v>948</v>
      </c>
      <c r="F183" s="93"/>
      <c r="G183" s="129">
        <f>G184</f>
        <v>0</v>
      </c>
      <c r="H183" s="129">
        <f>H184</f>
        <v>0</v>
      </c>
      <c r="I183" s="286"/>
      <c r="J183" s="288">
        <f t="shared" si="19"/>
        <v>0</v>
      </c>
      <c r="K183" s="288">
        <f t="shared" si="20"/>
        <v>0</v>
      </c>
    </row>
    <row r="184" spans="1:11" ht="63.75" hidden="1">
      <c r="A184" s="280" t="s">
        <v>503</v>
      </c>
      <c r="B184" s="280"/>
      <c r="C184" s="24" t="s">
        <v>897</v>
      </c>
      <c r="D184" s="59" t="s">
        <v>769</v>
      </c>
      <c r="E184" s="28" t="s">
        <v>949</v>
      </c>
      <c r="F184" s="93"/>
      <c r="G184" s="129">
        <f>G185</f>
        <v>0</v>
      </c>
      <c r="H184" s="129">
        <f>H185</f>
        <v>0</v>
      </c>
      <c r="I184" s="286"/>
      <c r="J184" s="288">
        <f t="shared" si="19"/>
        <v>0</v>
      </c>
      <c r="K184" s="288">
        <f t="shared" si="20"/>
        <v>0</v>
      </c>
    </row>
    <row r="185" spans="1:11" ht="38.25" hidden="1">
      <c r="A185" s="23" t="s">
        <v>403</v>
      </c>
      <c r="B185" s="23"/>
      <c r="C185" s="24" t="s">
        <v>897</v>
      </c>
      <c r="D185" s="59" t="s">
        <v>769</v>
      </c>
      <c r="E185" s="28" t="s">
        <v>949</v>
      </c>
      <c r="F185" s="93">
        <v>200</v>
      </c>
      <c r="G185" s="89"/>
      <c r="H185" s="169"/>
      <c r="I185" s="286"/>
      <c r="J185" s="288">
        <f t="shared" si="19"/>
        <v>0</v>
      </c>
      <c r="K185" s="288">
        <f t="shared" si="20"/>
        <v>0</v>
      </c>
    </row>
    <row r="186" spans="1:11" ht="12.75">
      <c r="A186" s="22" t="s">
        <v>133</v>
      </c>
      <c r="B186" s="22"/>
      <c r="C186" s="21" t="s">
        <v>897</v>
      </c>
      <c r="D186" s="21" t="s">
        <v>897</v>
      </c>
      <c r="E186" s="21" t="s">
        <v>469</v>
      </c>
      <c r="F186" s="21" t="s">
        <v>469</v>
      </c>
      <c r="G186" s="129">
        <f>G187</f>
        <v>1263230</v>
      </c>
      <c r="H186" s="129">
        <f>H187</f>
        <v>1263230</v>
      </c>
      <c r="I186" s="286"/>
      <c r="J186" s="288">
        <f t="shared" si="19"/>
        <v>0</v>
      </c>
      <c r="K186" s="288">
        <f t="shared" si="20"/>
        <v>0</v>
      </c>
    </row>
    <row r="187" spans="1:11" ht="89.25">
      <c r="A187" s="31" t="s">
        <v>846</v>
      </c>
      <c r="B187" s="31"/>
      <c r="C187" s="24" t="s">
        <v>897</v>
      </c>
      <c r="D187" s="24" t="s">
        <v>897</v>
      </c>
      <c r="E187" s="28" t="s">
        <v>845</v>
      </c>
      <c r="F187" s="24" t="s">
        <v>469</v>
      </c>
      <c r="G187" s="87">
        <f>G188</f>
        <v>1263230</v>
      </c>
      <c r="H187" s="87">
        <f>H188</f>
        <v>1263230</v>
      </c>
      <c r="I187" s="286"/>
      <c r="J187" s="288">
        <f t="shared" si="19"/>
        <v>0</v>
      </c>
      <c r="K187" s="288">
        <f t="shared" si="20"/>
        <v>0</v>
      </c>
    </row>
    <row r="188" spans="1:11" ht="127.5">
      <c r="A188" s="20" t="s">
        <v>956</v>
      </c>
      <c r="B188" s="20"/>
      <c r="C188" s="24" t="s">
        <v>897</v>
      </c>
      <c r="D188" s="24" t="s">
        <v>897</v>
      </c>
      <c r="E188" s="13" t="s">
        <v>182</v>
      </c>
      <c r="F188" s="25" t="s">
        <v>469</v>
      </c>
      <c r="G188" s="87">
        <f>G189+G196</f>
        <v>1263230</v>
      </c>
      <c r="H188" s="87">
        <f>H189+H196</f>
        <v>1263230</v>
      </c>
      <c r="I188" s="286"/>
      <c r="J188" s="288">
        <f t="shared" si="19"/>
        <v>0</v>
      </c>
      <c r="K188" s="288">
        <f t="shared" si="20"/>
        <v>0</v>
      </c>
    </row>
    <row r="189" spans="1:11" ht="38.25">
      <c r="A189" s="69" t="s">
        <v>181</v>
      </c>
      <c r="B189" s="69"/>
      <c r="C189" s="24" t="s">
        <v>897</v>
      </c>
      <c r="D189" s="24" t="s">
        <v>897</v>
      </c>
      <c r="E189" s="28" t="s">
        <v>180</v>
      </c>
      <c r="F189" s="25"/>
      <c r="G189" s="87">
        <f>G190+G193</f>
        <v>1163230</v>
      </c>
      <c r="H189" s="87">
        <f>H190+H193</f>
        <v>1163230</v>
      </c>
      <c r="I189" s="286"/>
      <c r="J189" s="288">
        <f t="shared" si="19"/>
        <v>0</v>
      </c>
      <c r="K189" s="288">
        <f t="shared" si="20"/>
        <v>0</v>
      </c>
    </row>
    <row r="190" spans="1:11" ht="25.5">
      <c r="A190" s="69" t="s">
        <v>179</v>
      </c>
      <c r="B190" s="69"/>
      <c r="C190" s="24" t="s">
        <v>897</v>
      </c>
      <c r="D190" s="24" t="s">
        <v>897</v>
      </c>
      <c r="E190" s="28" t="s">
        <v>178</v>
      </c>
      <c r="F190" s="25"/>
      <c r="G190" s="87">
        <f>SUM(G191:G192)</f>
        <v>100000</v>
      </c>
      <c r="H190" s="87">
        <f>SUM(H191:H192)</f>
        <v>100000</v>
      </c>
      <c r="I190" s="286"/>
      <c r="J190" s="288">
        <f t="shared" si="19"/>
        <v>0</v>
      </c>
      <c r="K190" s="288">
        <f t="shared" si="20"/>
        <v>0</v>
      </c>
    </row>
    <row r="191" spans="1:11" ht="38.25">
      <c r="A191" s="23" t="s">
        <v>403</v>
      </c>
      <c r="B191" s="23"/>
      <c r="C191" s="24" t="s">
        <v>897</v>
      </c>
      <c r="D191" s="24" t="s">
        <v>897</v>
      </c>
      <c r="E191" s="28" t="s">
        <v>178</v>
      </c>
      <c r="F191" s="25">
        <v>200</v>
      </c>
      <c r="G191" s="89">
        <v>90000</v>
      </c>
      <c r="H191" s="89">
        <v>90000</v>
      </c>
      <c r="I191" s="286"/>
      <c r="J191" s="288">
        <f t="shared" si="19"/>
        <v>90000</v>
      </c>
      <c r="K191" s="288">
        <f t="shared" si="20"/>
        <v>90000</v>
      </c>
    </row>
    <row r="192" spans="1:11" ht="51">
      <c r="A192" s="23" t="s">
        <v>472</v>
      </c>
      <c r="B192" s="23"/>
      <c r="C192" s="24" t="s">
        <v>897</v>
      </c>
      <c r="D192" s="24" t="s">
        <v>897</v>
      </c>
      <c r="E192" s="28" t="s">
        <v>178</v>
      </c>
      <c r="F192" s="25">
        <v>600</v>
      </c>
      <c r="G192" s="89">
        <v>10000</v>
      </c>
      <c r="H192" s="89">
        <v>10000</v>
      </c>
      <c r="I192" s="286"/>
      <c r="J192" s="288">
        <f t="shared" si="19"/>
        <v>10000</v>
      </c>
      <c r="K192" s="288">
        <f t="shared" si="20"/>
        <v>10000</v>
      </c>
    </row>
    <row r="193" spans="1:11" ht="38.25">
      <c r="A193" s="79" t="s">
        <v>190</v>
      </c>
      <c r="B193" s="79"/>
      <c r="C193" s="24" t="s">
        <v>897</v>
      </c>
      <c r="D193" s="24" t="s">
        <v>897</v>
      </c>
      <c r="E193" s="28" t="s">
        <v>191</v>
      </c>
      <c r="F193" s="25"/>
      <c r="G193" s="87">
        <f>SUM(G194:G195)</f>
        <v>1063230</v>
      </c>
      <c r="H193" s="87">
        <f>SUM(H194:H195)</f>
        <v>1063230</v>
      </c>
      <c r="I193" s="286"/>
      <c r="J193" s="288">
        <f t="shared" si="19"/>
        <v>0</v>
      </c>
      <c r="K193" s="288">
        <f t="shared" si="20"/>
        <v>0</v>
      </c>
    </row>
    <row r="194" spans="1:11" ht="25.5">
      <c r="A194" s="23" t="s">
        <v>463</v>
      </c>
      <c r="B194" s="23"/>
      <c r="C194" s="24" t="s">
        <v>897</v>
      </c>
      <c r="D194" s="24" t="s">
        <v>897</v>
      </c>
      <c r="E194" s="28" t="s">
        <v>191</v>
      </c>
      <c r="F194" s="25">
        <v>300</v>
      </c>
      <c r="G194" s="89">
        <v>631276.8</v>
      </c>
      <c r="H194" s="89">
        <v>631276.8</v>
      </c>
      <c r="I194" s="286"/>
      <c r="J194" s="288">
        <f t="shared" si="19"/>
        <v>631276.8</v>
      </c>
      <c r="K194" s="288">
        <f t="shared" si="20"/>
        <v>631276.8</v>
      </c>
    </row>
    <row r="195" spans="1:11" ht="51">
      <c r="A195" s="23" t="s">
        <v>472</v>
      </c>
      <c r="B195" s="23"/>
      <c r="C195" s="24" t="s">
        <v>897</v>
      </c>
      <c r="D195" s="24" t="s">
        <v>897</v>
      </c>
      <c r="E195" s="28" t="s">
        <v>191</v>
      </c>
      <c r="F195" s="25">
        <v>600</v>
      </c>
      <c r="G195" s="89">
        <v>431953.2</v>
      </c>
      <c r="H195" s="89">
        <v>431953.2</v>
      </c>
      <c r="I195" s="286"/>
      <c r="J195" s="288">
        <f t="shared" si="19"/>
        <v>431953.2</v>
      </c>
      <c r="K195" s="288">
        <f t="shared" si="20"/>
        <v>431953.2</v>
      </c>
    </row>
    <row r="196" spans="1:11" ht="63.75">
      <c r="A196" s="70" t="s">
        <v>488</v>
      </c>
      <c r="B196" s="70"/>
      <c r="C196" s="93" t="s">
        <v>897</v>
      </c>
      <c r="D196" s="93" t="s">
        <v>897</v>
      </c>
      <c r="E196" s="74" t="s">
        <v>489</v>
      </c>
      <c r="F196" s="130"/>
      <c r="G196" s="129">
        <f>G197</f>
        <v>100000</v>
      </c>
      <c r="H196" s="129">
        <f>H197</f>
        <v>100000</v>
      </c>
      <c r="I196" s="286"/>
      <c r="J196" s="288">
        <f t="shared" si="19"/>
        <v>0</v>
      </c>
      <c r="K196" s="288">
        <f t="shared" si="20"/>
        <v>0</v>
      </c>
    </row>
    <row r="197" spans="1:11" ht="25.5">
      <c r="A197" s="70" t="s">
        <v>491</v>
      </c>
      <c r="B197" s="70"/>
      <c r="C197" s="93" t="s">
        <v>897</v>
      </c>
      <c r="D197" s="93" t="s">
        <v>897</v>
      </c>
      <c r="E197" s="74" t="s">
        <v>490</v>
      </c>
      <c r="F197" s="130"/>
      <c r="G197" s="129">
        <f>G198</f>
        <v>100000</v>
      </c>
      <c r="H197" s="129">
        <f>H198</f>
        <v>100000</v>
      </c>
      <c r="I197" s="286"/>
      <c r="J197" s="288">
        <f t="shared" si="19"/>
        <v>0</v>
      </c>
      <c r="K197" s="288">
        <f t="shared" si="20"/>
        <v>0</v>
      </c>
    </row>
    <row r="198" spans="1:11" ht="38.25">
      <c r="A198" s="81" t="s">
        <v>403</v>
      </c>
      <c r="B198" s="81"/>
      <c r="C198" s="93" t="s">
        <v>897</v>
      </c>
      <c r="D198" s="93" t="s">
        <v>897</v>
      </c>
      <c r="E198" s="74" t="s">
        <v>490</v>
      </c>
      <c r="F198" s="130">
        <v>200</v>
      </c>
      <c r="G198" s="169">
        <v>100000</v>
      </c>
      <c r="H198" s="169">
        <v>100000</v>
      </c>
      <c r="I198" s="286"/>
      <c r="J198" s="288">
        <f t="shared" si="19"/>
        <v>100000</v>
      </c>
      <c r="K198" s="288">
        <f t="shared" si="20"/>
        <v>100000</v>
      </c>
    </row>
    <row r="199" spans="1:11" ht="25.5">
      <c r="A199" s="82" t="s">
        <v>246</v>
      </c>
      <c r="B199" s="82"/>
      <c r="C199" s="134" t="s">
        <v>897</v>
      </c>
      <c r="D199" s="134" t="s">
        <v>770</v>
      </c>
      <c r="E199" s="134" t="s">
        <v>469</v>
      </c>
      <c r="F199" s="134" t="s">
        <v>469</v>
      </c>
      <c r="G199" s="129">
        <f>G200</f>
        <v>6032895</v>
      </c>
      <c r="H199" s="129">
        <f>H200</f>
        <v>6032895</v>
      </c>
      <c r="I199" s="286"/>
      <c r="J199" s="288">
        <f t="shared" si="19"/>
        <v>0</v>
      </c>
      <c r="K199" s="288">
        <f t="shared" si="20"/>
        <v>0</v>
      </c>
    </row>
    <row r="200" spans="1:11" ht="51">
      <c r="A200" s="31" t="s">
        <v>675</v>
      </c>
      <c r="B200" s="31"/>
      <c r="C200" s="24" t="s">
        <v>897</v>
      </c>
      <c r="D200" s="24" t="s">
        <v>770</v>
      </c>
      <c r="E200" s="28" t="s">
        <v>239</v>
      </c>
      <c r="F200" s="24" t="s">
        <v>469</v>
      </c>
      <c r="G200" s="87">
        <f>G201</f>
        <v>6032895</v>
      </c>
      <c r="H200" s="87">
        <f>H201</f>
        <v>6032895</v>
      </c>
      <c r="I200" s="286"/>
      <c r="J200" s="288">
        <f t="shared" si="19"/>
        <v>0</v>
      </c>
      <c r="K200" s="288">
        <f t="shared" si="20"/>
        <v>0</v>
      </c>
    </row>
    <row r="201" spans="1:11" ht="76.5">
      <c r="A201" s="20" t="s">
        <v>374</v>
      </c>
      <c r="B201" s="20"/>
      <c r="C201" s="24" t="s">
        <v>897</v>
      </c>
      <c r="D201" s="24" t="s">
        <v>770</v>
      </c>
      <c r="E201" s="28" t="s">
        <v>712</v>
      </c>
      <c r="F201" s="25" t="s">
        <v>469</v>
      </c>
      <c r="G201" s="87">
        <f>G202+G205</f>
        <v>6032895</v>
      </c>
      <c r="H201" s="87">
        <f>H202+H205</f>
        <v>6032895</v>
      </c>
      <c r="I201" s="286"/>
      <c r="J201" s="288">
        <f t="shared" si="19"/>
        <v>0</v>
      </c>
      <c r="K201" s="288">
        <f t="shared" si="20"/>
        <v>0</v>
      </c>
    </row>
    <row r="202" spans="1:11" ht="76.5">
      <c r="A202" s="63" t="s">
        <v>648</v>
      </c>
      <c r="B202" s="63"/>
      <c r="C202" s="24" t="s">
        <v>897</v>
      </c>
      <c r="D202" s="24" t="s">
        <v>770</v>
      </c>
      <c r="E202" s="28" t="s">
        <v>713</v>
      </c>
      <c r="F202" s="25"/>
      <c r="G202" s="87">
        <f>G203</f>
        <v>204389</v>
      </c>
      <c r="H202" s="87">
        <f>H203</f>
        <v>204389</v>
      </c>
      <c r="I202" s="286"/>
      <c r="J202" s="288">
        <f t="shared" si="19"/>
        <v>0</v>
      </c>
      <c r="K202" s="288">
        <f t="shared" si="20"/>
        <v>0</v>
      </c>
    </row>
    <row r="203" spans="1:11" ht="63.75">
      <c r="A203" s="23" t="s">
        <v>296</v>
      </c>
      <c r="B203" s="23"/>
      <c r="C203" s="24" t="s">
        <v>897</v>
      </c>
      <c r="D203" s="24" t="s">
        <v>770</v>
      </c>
      <c r="E203" s="28" t="s">
        <v>714</v>
      </c>
      <c r="F203" s="24"/>
      <c r="G203" s="87">
        <f>G204</f>
        <v>204389</v>
      </c>
      <c r="H203" s="87">
        <f>H204</f>
        <v>204389</v>
      </c>
      <c r="I203" s="286"/>
      <c r="J203" s="288">
        <f t="shared" si="19"/>
        <v>0</v>
      </c>
      <c r="K203" s="288">
        <f t="shared" si="20"/>
        <v>0</v>
      </c>
    </row>
    <row r="204" spans="1:11" ht="89.25">
      <c r="A204" s="23" t="s">
        <v>474</v>
      </c>
      <c r="B204" s="23"/>
      <c r="C204" s="24" t="s">
        <v>897</v>
      </c>
      <c r="D204" s="24" t="s">
        <v>770</v>
      </c>
      <c r="E204" s="28" t="s">
        <v>714</v>
      </c>
      <c r="F204" s="24">
        <v>100</v>
      </c>
      <c r="G204" s="89">
        <v>204389</v>
      </c>
      <c r="H204" s="89">
        <v>204389</v>
      </c>
      <c r="I204" s="286"/>
      <c r="J204" s="288">
        <f t="shared" si="19"/>
        <v>204389</v>
      </c>
      <c r="K204" s="288">
        <f t="shared" si="20"/>
        <v>204389</v>
      </c>
    </row>
    <row r="205" spans="1:11" ht="63.75">
      <c r="A205" s="69" t="s">
        <v>729</v>
      </c>
      <c r="B205" s="69"/>
      <c r="C205" s="24" t="s">
        <v>897</v>
      </c>
      <c r="D205" s="24" t="s">
        <v>770</v>
      </c>
      <c r="E205" s="28" t="s">
        <v>716</v>
      </c>
      <c r="F205" s="24"/>
      <c r="G205" s="87">
        <f>G206</f>
        <v>5828506</v>
      </c>
      <c r="H205" s="87">
        <f>H206</f>
        <v>5828506</v>
      </c>
      <c r="I205" s="286"/>
      <c r="J205" s="288">
        <f aca="true" t="shared" si="21" ref="J205:J268">IF(F205&lt;&gt;"",G205,)</f>
        <v>0</v>
      </c>
      <c r="K205" s="288">
        <f aca="true" t="shared" si="22" ref="K205:K268">IF(F205&lt;&gt;"",H205,)</f>
        <v>0</v>
      </c>
    </row>
    <row r="206" spans="1:11" ht="38.25">
      <c r="A206" s="25" t="s">
        <v>189</v>
      </c>
      <c r="B206" s="25"/>
      <c r="C206" s="24" t="s">
        <v>897</v>
      </c>
      <c r="D206" s="24" t="s">
        <v>770</v>
      </c>
      <c r="E206" s="28" t="s">
        <v>717</v>
      </c>
      <c r="F206" s="24" t="s">
        <v>469</v>
      </c>
      <c r="G206" s="87">
        <f>SUM(G207:G209)</f>
        <v>5828506</v>
      </c>
      <c r="H206" s="87">
        <f>SUM(H207:H209)</f>
        <v>5828506</v>
      </c>
      <c r="I206" s="286"/>
      <c r="J206" s="288">
        <f t="shared" si="21"/>
        <v>0</v>
      </c>
      <c r="K206" s="288">
        <f t="shared" si="22"/>
        <v>0</v>
      </c>
    </row>
    <row r="207" spans="1:11" ht="89.25">
      <c r="A207" s="23" t="s">
        <v>474</v>
      </c>
      <c r="B207" s="23"/>
      <c r="C207" s="24" t="s">
        <v>897</v>
      </c>
      <c r="D207" s="24" t="s">
        <v>770</v>
      </c>
      <c r="E207" s="28" t="s">
        <v>717</v>
      </c>
      <c r="F207" s="24" t="s">
        <v>292</v>
      </c>
      <c r="G207" s="89">
        <v>4943000</v>
      </c>
      <c r="H207" s="89">
        <v>4943000</v>
      </c>
      <c r="I207" s="286"/>
      <c r="J207" s="288">
        <f t="shared" si="21"/>
        <v>4943000</v>
      </c>
      <c r="K207" s="288">
        <f t="shared" si="22"/>
        <v>4943000</v>
      </c>
    </row>
    <row r="208" spans="1:11" ht="38.25">
      <c r="A208" s="23" t="s">
        <v>403</v>
      </c>
      <c r="B208" s="23"/>
      <c r="C208" s="24" t="s">
        <v>897</v>
      </c>
      <c r="D208" s="24" t="s">
        <v>770</v>
      </c>
      <c r="E208" s="28" t="s">
        <v>717</v>
      </c>
      <c r="F208" s="24" t="s">
        <v>456</v>
      </c>
      <c r="G208" s="89">
        <v>880000</v>
      </c>
      <c r="H208" s="89">
        <v>880000</v>
      </c>
      <c r="I208" s="286"/>
      <c r="J208" s="288">
        <f t="shared" si="21"/>
        <v>880000</v>
      </c>
      <c r="K208" s="288">
        <f t="shared" si="22"/>
        <v>880000</v>
      </c>
    </row>
    <row r="209" spans="1:11" ht="12.75">
      <c r="A209" s="106" t="s">
        <v>459</v>
      </c>
      <c r="B209" s="106"/>
      <c r="C209" s="105" t="s">
        <v>897</v>
      </c>
      <c r="D209" s="105" t="s">
        <v>770</v>
      </c>
      <c r="E209" s="29" t="s">
        <v>717</v>
      </c>
      <c r="F209" s="105">
        <v>800</v>
      </c>
      <c r="G209" s="120">
        <v>5506</v>
      </c>
      <c r="H209" s="120">
        <v>5506</v>
      </c>
      <c r="I209" s="286"/>
      <c r="J209" s="288">
        <f t="shared" si="21"/>
        <v>5506</v>
      </c>
      <c r="K209" s="288">
        <f t="shared" si="22"/>
        <v>5506</v>
      </c>
    </row>
    <row r="210" spans="1:11" ht="12.75">
      <c r="A210" s="263" t="s">
        <v>418</v>
      </c>
      <c r="B210" s="263"/>
      <c r="C210" s="173" t="s">
        <v>235</v>
      </c>
      <c r="D210" s="264" t="s">
        <v>649</v>
      </c>
      <c r="E210" s="173" t="s">
        <v>469</v>
      </c>
      <c r="F210" s="173" t="s">
        <v>469</v>
      </c>
      <c r="G210" s="265">
        <f>G211</f>
        <v>24038156</v>
      </c>
      <c r="H210" s="265">
        <f>H211</f>
        <v>24506156</v>
      </c>
      <c r="I210" s="286"/>
      <c r="J210" s="288">
        <f t="shared" si="21"/>
        <v>0</v>
      </c>
      <c r="K210" s="288">
        <f t="shared" si="22"/>
        <v>0</v>
      </c>
    </row>
    <row r="211" spans="1:11" ht="12.75">
      <c r="A211" s="22" t="s">
        <v>247</v>
      </c>
      <c r="B211" s="22"/>
      <c r="C211" s="21" t="s">
        <v>235</v>
      </c>
      <c r="D211" s="21" t="s">
        <v>156</v>
      </c>
      <c r="E211" s="21" t="s">
        <v>469</v>
      </c>
      <c r="F211" s="21" t="s">
        <v>469</v>
      </c>
      <c r="G211" s="87">
        <f>G212</f>
        <v>24038156</v>
      </c>
      <c r="H211" s="87">
        <f>H212</f>
        <v>24506156</v>
      </c>
      <c r="I211" s="286"/>
      <c r="J211" s="288">
        <f t="shared" si="21"/>
        <v>0</v>
      </c>
      <c r="K211" s="288">
        <f t="shared" si="22"/>
        <v>0</v>
      </c>
    </row>
    <row r="212" spans="1:11" ht="38.25">
      <c r="A212" s="31" t="s">
        <v>104</v>
      </c>
      <c r="B212" s="31"/>
      <c r="C212" s="24" t="s">
        <v>235</v>
      </c>
      <c r="D212" s="24" t="s">
        <v>156</v>
      </c>
      <c r="E212" s="28" t="s">
        <v>718</v>
      </c>
      <c r="F212" s="24" t="s">
        <v>469</v>
      </c>
      <c r="G212" s="87">
        <f>G213+G222</f>
        <v>24038156</v>
      </c>
      <c r="H212" s="87">
        <f>H213+H222</f>
        <v>24506156</v>
      </c>
      <c r="I212" s="286"/>
      <c r="J212" s="288">
        <f t="shared" si="21"/>
        <v>0</v>
      </c>
      <c r="K212" s="288">
        <f t="shared" si="22"/>
        <v>0</v>
      </c>
    </row>
    <row r="213" spans="1:11" ht="51">
      <c r="A213" s="78" t="s">
        <v>286</v>
      </c>
      <c r="B213" s="78"/>
      <c r="C213" s="24" t="s">
        <v>235</v>
      </c>
      <c r="D213" s="24" t="s">
        <v>156</v>
      </c>
      <c r="E213" s="28" t="s">
        <v>719</v>
      </c>
      <c r="F213" s="25" t="s">
        <v>469</v>
      </c>
      <c r="G213" s="87">
        <f>G214+G219</f>
        <v>4560091</v>
      </c>
      <c r="H213" s="87">
        <f>H214+H219</f>
        <v>4560091</v>
      </c>
      <c r="I213" s="286"/>
      <c r="J213" s="288">
        <f t="shared" si="21"/>
        <v>0</v>
      </c>
      <c r="K213" s="288">
        <f t="shared" si="22"/>
        <v>0</v>
      </c>
    </row>
    <row r="214" spans="1:11" ht="25.5">
      <c r="A214" s="66" t="s">
        <v>177</v>
      </c>
      <c r="B214" s="66"/>
      <c r="C214" s="24" t="s">
        <v>235</v>
      </c>
      <c r="D214" s="24" t="s">
        <v>156</v>
      </c>
      <c r="E214" s="28" t="s">
        <v>720</v>
      </c>
      <c r="F214" s="25"/>
      <c r="G214" s="87">
        <f>G215</f>
        <v>4560091</v>
      </c>
      <c r="H214" s="87">
        <f>H215</f>
        <v>4560091</v>
      </c>
      <c r="I214" s="286"/>
      <c r="J214" s="288">
        <f t="shared" si="21"/>
        <v>0</v>
      </c>
      <c r="K214" s="288">
        <f t="shared" si="22"/>
        <v>0</v>
      </c>
    </row>
    <row r="215" spans="1:11" ht="38.25">
      <c r="A215" s="25" t="s">
        <v>430</v>
      </c>
      <c r="B215" s="25"/>
      <c r="C215" s="24" t="s">
        <v>235</v>
      </c>
      <c r="D215" s="24" t="s">
        <v>156</v>
      </c>
      <c r="E215" s="28" t="s">
        <v>721</v>
      </c>
      <c r="F215" s="24" t="s">
        <v>469</v>
      </c>
      <c r="G215" s="87">
        <f>SUM(G216:G218)</f>
        <v>4560091</v>
      </c>
      <c r="H215" s="87">
        <f>SUM(H216:H218)</f>
        <v>4560091</v>
      </c>
      <c r="I215" s="286"/>
      <c r="J215" s="288">
        <f t="shared" si="21"/>
        <v>0</v>
      </c>
      <c r="K215" s="288">
        <f t="shared" si="22"/>
        <v>0</v>
      </c>
    </row>
    <row r="216" spans="1:11" ht="89.25">
      <c r="A216" s="23" t="s">
        <v>474</v>
      </c>
      <c r="B216" s="23"/>
      <c r="C216" s="24" t="s">
        <v>235</v>
      </c>
      <c r="D216" s="24" t="s">
        <v>156</v>
      </c>
      <c r="E216" s="28" t="s">
        <v>721</v>
      </c>
      <c r="F216" s="24">
        <v>100</v>
      </c>
      <c r="G216" s="89">
        <v>4082000</v>
      </c>
      <c r="H216" s="89">
        <v>4082000</v>
      </c>
      <c r="I216" s="286"/>
      <c r="J216" s="288">
        <f t="shared" si="21"/>
        <v>4082000</v>
      </c>
      <c r="K216" s="288">
        <f t="shared" si="22"/>
        <v>4082000</v>
      </c>
    </row>
    <row r="217" spans="1:11" ht="38.25">
      <c r="A217" s="23" t="s">
        <v>403</v>
      </c>
      <c r="B217" s="23"/>
      <c r="C217" s="24" t="s">
        <v>235</v>
      </c>
      <c r="D217" s="24" t="s">
        <v>156</v>
      </c>
      <c r="E217" s="28" t="s">
        <v>721</v>
      </c>
      <c r="F217" s="24">
        <v>200</v>
      </c>
      <c r="G217" s="89">
        <v>443842</v>
      </c>
      <c r="H217" s="89">
        <v>443842</v>
      </c>
      <c r="I217" s="286"/>
      <c r="J217" s="288">
        <f t="shared" si="21"/>
        <v>443842</v>
      </c>
      <c r="K217" s="288">
        <f t="shared" si="22"/>
        <v>443842</v>
      </c>
    </row>
    <row r="218" spans="1:11" ht="12.75">
      <c r="A218" s="23" t="s">
        <v>459</v>
      </c>
      <c r="B218" s="23"/>
      <c r="C218" s="24" t="s">
        <v>235</v>
      </c>
      <c r="D218" s="24" t="s">
        <v>156</v>
      </c>
      <c r="E218" s="28" t="s">
        <v>721</v>
      </c>
      <c r="F218" s="24">
        <v>800</v>
      </c>
      <c r="G218" s="89">
        <v>34249</v>
      </c>
      <c r="H218" s="89">
        <v>34249</v>
      </c>
      <c r="I218" s="286"/>
      <c r="J218" s="288">
        <f t="shared" si="21"/>
        <v>34249</v>
      </c>
      <c r="K218" s="288">
        <f t="shared" si="22"/>
        <v>34249</v>
      </c>
    </row>
    <row r="219" spans="1:11" ht="51" hidden="1">
      <c r="A219" s="66" t="s">
        <v>878</v>
      </c>
      <c r="B219" s="66"/>
      <c r="C219" s="24" t="s">
        <v>235</v>
      </c>
      <c r="D219" s="24" t="s">
        <v>156</v>
      </c>
      <c r="E219" s="28" t="s">
        <v>362</v>
      </c>
      <c r="F219" s="24"/>
      <c r="G219" s="87">
        <f>G220</f>
        <v>0</v>
      </c>
      <c r="H219" s="87">
        <f>H220</f>
        <v>0</v>
      </c>
      <c r="I219" s="286"/>
      <c r="J219" s="288">
        <f t="shared" si="21"/>
        <v>0</v>
      </c>
      <c r="K219" s="288">
        <f t="shared" si="22"/>
        <v>0</v>
      </c>
    </row>
    <row r="220" spans="1:11" ht="38.25" hidden="1">
      <c r="A220" s="25" t="s">
        <v>127</v>
      </c>
      <c r="B220" s="25"/>
      <c r="C220" s="24" t="s">
        <v>235</v>
      </c>
      <c r="D220" s="24" t="s">
        <v>156</v>
      </c>
      <c r="E220" s="28" t="s">
        <v>363</v>
      </c>
      <c r="F220" s="24"/>
      <c r="G220" s="87">
        <f>G221</f>
        <v>0</v>
      </c>
      <c r="H220" s="87">
        <f>H221</f>
        <v>0</v>
      </c>
      <c r="I220" s="286"/>
      <c r="J220" s="288">
        <f t="shared" si="21"/>
        <v>0</v>
      </c>
      <c r="K220" s="288">
        <f t="shared" si="22"/>
        <v>0</v>
      </c>
    </row>
    <row r="221" spans="1:11" ht="38.25" hidden="1">
      <c r="A221" s="23" t="s">
        <v>403</v>
      </c>
      <c r="B221" s="23"/>
      <c r="C221" s="24" t="s">
        <v>235</v>
      </c>
      <c r="D221" s="24" t="s">
        <v>156</v>
      </c>
      <c r="E221" s="28" t="s">
        <v>363</v>
      </c>
      <c r="F221" s="24">
        <v>200</v>
      </c>
      <c r="G221" s="89"/>
      <c r="H221" s="89"/>
      <c r="I221" s="286"/>
      <c r="J221" s="288">
        <f t="shared" si="21"/>
        <v>0</v>
      </c>
      <c r="K221" s="288">
        <f t="shared" si="22"/>
        <v>0</v>
      </c>
    </row>
    <row r="222" spans="1:11" ht="51">
      <c r="A222" s="20" t="s">
        <v>287</v>
      </c>
      <c r="B222" s="20"/>
      <c r="C222" s="24" t="s">
        <v>235</v>
      </c>
      <c r="D222" s="24" t="s">
        <v>156</v>
      </c>
      <c r="E222" s="28" t="s">
        <v>722</v>
      </c>
      <c r="F222" s="25"/>
      <c r="G222" s="87">
        <f>G223</f>
        <v>19478065</v>
      </c>
      <c r="H222" s="87">
        <f>H223</f>
        <v>19946065</v>
      </c>
      <c r="I222" s="286"/>
      <c r="J222" s="288">
        <f t="shared" si="21"/>
        <v>0</v>
      </c>
      <c r="K222" s="288">
        <f t="shared" si="22"/>
        <v>0</v>
      </c>
    </row>
    <row r="223" spans="1:11" ht="63.75">
      <c r="A223" s="66" t="s">
        <v>884</v>
      </c>
      <c r="B223" s="66"/>
      <c r="C223" s="24" t="s">
        <v>235</v>
      </c>
      <c r="D223" s="24" t="s">
        <v>156</v>
      </c>
      <c r="E223" s="28" t="s">
        <v>723</v>
      </c>
      <c r="F223" s="25"/>
      <c r="G223" s="87">
        <f>G224+G226</f>
        <v>19478065</v>
      </c>
      <c r="H223" s="87">
        <f>H224+H226</f>
        <v>19946065</v>
      </c>
      <c r="I223" s="286"/>
      <c r="J223" s="288">
        <f t="shared" si="21"/>
        <v>0</v>
      </c>
      <c r="K223" s="288">
        <f t="shared" si="22"/>
        <v>0</v>
      </c>
    </row>
    <row r="224" spans="1:11" ht="38.25">
      <c r="A224" s="25" t="s">
        <v>430</v>
      </c>
      <c r="B224" s="25"/>
      <c r="C224" s="24" t="s">
        <v>235</v>
      </c>
      <c r="D224" s="24" t="s">
        <v>156</v>
      </c>
      <c r="E224" s="28" t="s">
        <v>724</v>
      </c>
      <c r="F224" s="25"/>
      <c r="G224" s="87">
        <f>G225</f>
        <v>19228065</v>
      </c>
      <c r="H224" s="87">
        <f>H225</f>
        <v>19696065</v>
      </c>
      <c r="I224" s="286"/>
      <c r="J224" s="288">
        <f t="shared" si="21"/>
        <v>0</v>
      </c>
      <c r="K224" s="288">
        <f t="shared" si="22"/>
        <v>0</v>
      </c>
    </row>
    <row r="225" spans="1:11" ht="51">
      <c r="A225" s="23" t="s">
        <v>472</v>
      </c>
      <c r="B225" s="23"/>
      <c r="C225" s="24" t="s">
        <v>235</v>
      </c>
      <c r="D225" s="24" t="s">
        <v>156</v>
      </c>
      <c r="E225" s="28" t="s">
        <v>724</v>
      </c>
      <c r="F225" s="25">
        <v>600</v>
      </c>
      <c r="G225" s="89">
        <v>19228065</v>
      </c>
      <c r="H225" s="89">
        <v>19696065</v>
      </c>
      <c r="I225" s="286"/>
      <c r="J225" s="288">
        <f t="shared" si="21"/>
        <v>19228065</v>
      </c>
      <c r="K225" s="288">
        <f t="shared" si="22"/>
        <v>19696065</v>
      </c>
    </row>
    <row r="226" spans="1:11" ht="36">
      <c r="A226" s="77" t="s">
        <v>176</v>
      </c>
      <c r="B226" s="77"/>
      <c r="C226" s="59" t="s">
        <v>235</v>
      </c>
      <c r="D226" s="24" t="s">
        <v>156</v>
      </c>
      <c r="E226" s="28" t="s">
        <v>443</v>
      </c>
      <c r="F226" s="25"/>
      <c r="G226" s="87">
        <f>G227</f>
        <v>250000</v>
      </c>
      <c r="H226" s="87">
        <f>H227</f>
        <v>250000</v>
      </c>
      <c r="I226" s="286"/>
      <c r="J226" s="288">
        <f t="shared" si="21"/>
        <v>0</v>
      </c>
      <c r="K226" s="288">
        <f t="shared" si="22"/>
        <v>0</v>
      </c>
    </row>
    <row r="227" spans="1:11" ht="38.25">
      <c r="A227" s="26" t="s">
        <v>473</v>
      </c>
      <c r="B227" s="26"/>
      <c r="C227" s="76" t="s">
        <v>235</v>
      </c>
      <c r="D227" s="24" t="s">
        <v>156</v>
      </c>
      <c r="E227" s="30" t="s">
        <v>443</v>
      </c>
      <c r="F227" s="51">
        <v>200</v>
      </c>
      <c r="G227" s="86">
        <v>250000</v>
      </c>
      <c r="H227" s="86">
        <v>250000</v>
      </c>
      <c r="I227" s="286"/>
      <c r="J227" s="288">
        <f t="shared" si="21"/>
        <v>250000</v>
      </c>
      <c r="K227" s="288">
        <f t="shared" si="22"/>
        <v>250000</v>
      </c>
    </row>
    <row r="228" spans="1:11" ht="12.75">
      <c r="A228" s="127" t="s">
        <v>134</v>
      </c>
      <c r="B228" s="127"/>
      <c r="C228" s="131" t="s">
        <v>770</v>
      </c>
      <c r="D228" s="132" t="s">
        <v>649</v>
      </c>
      <c r="E228" s="100"/>
      <c r="F228" s="133"/>
      <c r="G228" s="128">
        <f aca="true" t="shared" si="23" ref="G228:H232">G229</f>
        <v>716354</v>
      </c>
      <c r="H228" s="128">
        <f t="shared" si="23"/>
        <v>716354</v>
      </c>
      <c r="I228" s="286"/>
      <c r="J228" s="288">
        <f t="shared" si="21"/>
        <v>0</v>
      </c>
      <c r="K228" s="288">
        <f t="shared" si="22"/>
        <v>0</v>
      </c>
    </row>
    <row r="229" spans="1:11" ht="25.5">
      <c r="A229" s="81" t="s">
        <v>135</v>
      </c>
      <c r="B229" s="81"/>
      <c r="C229" s="95" t="s">
        <v>770</v>
      </c>
      <c r="D229" s="95" t="s">
        <v>897</v>
      </c>
      <c r="E229" s="74"/>
      <c r="F229" s="130"/>
      <c r="G229" s="129">
        <f t="shared" si="23"/>
        <v>716354</v>
      </c>
      <c r="H229" s="129">
        <f t="shared" si="23"/>
        <v>716354</v>
      </c>
      <c r="I229" s="286"/>
      <c r="J229" s="288">
        <f t="shared" si="21"/>
        <v>0</v>
      </c>
      <c r="K229" s="288">
        <f t="shared" si="22"/>
        <v>0</v>
      </c>
    </row>
    <row r="230" spans="1:11" ht="38.25">
      <c r="A230" s="31" t="s">
        <v>867</v>
      </c>
      <c r="B230" s="31"/>
      <c r="C230" s="59" t="s">
        <v>770</v>
      </c>
      <c r="D230" s="59" t="s">
        <v>897</v>
      </c>
      <c r="E230" s="28" t="s">
        <v>103</v>
      </c>
      <c r="F230" s="25"/>
      <c r="G230" s="87">
        <f t="shared" si="23"/>
        <v>716354</v>
      </c>
      <c r="H230" s="87">
        <f t="shared" si="23"/>
        <v>716354</v>
      </c>
      <c r="I230" s="286"/>
      <c r="J230" s="288">
        <f t="shared" si="21"/>
        <v>0</v>
      </c>
      <c r="K230" s="288">
        <f t="shared" si="22"/>
        <v>0</v>
      </c>
    </row>
    <row r="231" spans="1:11" ht="25.5">
      <c r="A231" s="20" t="s">
        <v>879</v>
      </c>
      <c r="B231" s="20"/>
      <c r="C231" s="59" t="s">
        <v>770</v>
      </c>
      <c r="D231" s="59" t="s">
        <v>897</v>
      </c>
      <c r="E231" s="13" t="s">
        <v>105</v>
      </c>
      <c r="F231" s="25"/>
      <c r="G231" s="87">
        <f t="shared" si="23"/>
        <v>716354</v>
      </c>
      <c r="H231" s="87">
        <f t="shared" si="23"/>
        <v>716354</v>
      </c>
      <c r="I231" s="286"/>
      <c r="J231" s="288">
        <f t="shared" si="21"/>
        <v>0</v>
      </c>
      <c r="K231" s="288">
        <f t="shared" si="22"/>
        <v>0</v>
      </c>
    </row>
    <row r="232" spans="1:11" ht="51">
      <c r="A232" s="83" t="s">
        <v>505</v>
      </c>
      <c r="B232" s="83"/>
      <c r="C232" s="59" t="s">
        <v>770</v>
      </c>
      <c r="D232" s="59" t="s">
        <v>897</v>
      </c>
      <c r="E232" s="28" t="s">
        <v>136</v>
      </c>
      <c r="F232" s="25"/>
      <c r="G232" s="87">
        <f t="shared" si="23"/>
        <v>716354</v>
      </c>
      <c r="H232" s="87">
        <f t="shared" si="23"/>
        <v>716354</v>
      </c>
      <c r="I232" s="286"/>
      <c r="J232" s="288">
        <f t="shared" si="21"/>
        <v>0</v>
      </c>
      <c r="K232" s="288">
        <f t="shared" si="22"/>
        <v>0</v>
      </c>
    </row>
    <row r="233" spans="1:11" ht="28.5" customHeight="1">
      <c r="A233" s="26" t="s">
        <v>473</v>
      </c>
      <c r="B233" s="26"/>
      <c r="C233" s="76" t="s">
        <v>770</v>
      </c>
      <c r="D233" s="76" t="s">
        <v>897</v>
      </c>
      <c r="E233" s="30" t="s">
        <v>136</v>
      </c>
      <c r="F233" s="51">
        <v>200</v>
      </c>
      <c r="G233" s="86">
        <v>716354</v>
      </c>
      <c r="H233" s="86">
        <v>716354</v>
      </c>
      <c r="I233" s="286"/>
      <c r="J233" s="288">
        <f t="shared" si="21"/>
        <v>716354</v>
      </c>
      <c r="K233" s="288">
        <f t="shared" si="22"/>
        <v>716354</v>
      </c>
    </row>
    <row r="234" spans="1:11" ht="12.75">
      <c r="A234" s="33" t="s">
        <v>248</v>
      </c>
      <c r="B234" s="33"/>
      <c r="C234" s="34" t="s">
        <v>236</v>
      </c>
      <c r="D234" s="60" t="s">
        <v>649</v>
      </c>
      <c r="E234" s="34" t="s">
        <v>469</v>
      </c>
      <c r="F234" s="34" t="s">
        <v>469</v>
      </c>
      <c r="G234" s="90">
        <f>G235+G241</f>
        <v>4011998</v>
      </c>
      <c r="H234" s="90">
        <f>H235+H241</f>
        <v>4011998</v>
      </c>
      <c r="I234" s="286"/>
      <c r="J234" s="288">
        <f t="shared" si="21"/>
        <v>0</v>
      </c>
      <c r="K234" s="288">
        <f t="shared" si="22"/>
        <v>0</v>
      </c>
    </row>
    <row r="235" spans="1:11" ht="12.75">
      <c r="A235" s="22" t="s">
        <v>249</v>
      </c>
      <c r="B235" s="22"/>
      <c r="C235" s="21" t="s">
        <v>236</v>
      </c>
      <c r="D235" s="21" t="s">
        <v>769</v>
      </c>
      <c r="E235" s="21" t="s">
        <v>469</v>
      </c>
      <c r="F235" s="21" t="s">
        <v>469</v>
      </c>
      <c r="G235" s="129">
        <f aca="true" t="shared" si="24" ref="G235:H239">G236</f>
        <v>27000</v>
      </c>
      <c r="H235" s="129">
        <f t="shared" si="24"/>
        <v>27000</v>
      </c>
      <c r="I235" s="286"/>
      <c r="J235" s="288">
        <f t="shared" si="21"/>
        <v>0</v>
      </c>
      <c r="K235" s="288">
        <f t="shared" si="22"/>
        <v>0</v>
      </c>
    </row>
    <row r="236" spans="1:11" ht="63.75">
      <c r="A236" s="31" t="s">
        <v>442</v>
      </c>
      <c r="B236" s="31"/>
      <c r="C236" s="24">
        <v>10</v>
      </c>
      <c r="D236" s="24" t="s">
        <v>769</v>
      </c>
      <c r="E236" s="28" t="s">
        <v>239</v>
      </c>
      <c r="F236" s="24"/>
      <c r="G236" s="87">
        <f t="shared" si="24"/>
        <v>27000</v>
      </c>
      <c r="H236" s="87">
        <f t="shared" si="24"/>
        <v>27000</v>
      </c>
      <c r="I236" s="286"/>
      <c r="J236" s="288">
        <f t="shared" si="21"/>
        <v>0</v>
      </c>
      <c r="K236" s="288">
        <f t="shared" si="22"/>
        <v>0</v>
      </c>
    </row>
    <row r="237" spans="1:11" ht="76.5">
      <c r="A237" s="20" t="s">
        <v>441</v>
      </c>
      <c r="B237" s="20"/>
      <c r="C237" s="24">
        <v>10</v>
      </c>
      <c r="D237" s="24" t="s">
        <v>769</v>
      </c>
      <c r="E237" s="13" t="s">
        <v>240</v>
      </c>
      <c r="F237" s="24"/>
      <c r="G237" s="87">
        <f t="shared" si="24"/>
        <v>27000</v>
      </c>
      <c r="H237" s="87">
        <f t="shared" si="24"/>
        <v>27000</v>
      </c>
      <c r="I237" s="286"/>
      <c r="J237" s="288">
        <f t="shared" si="21"/>
        <v>0</v>
      </c>
      <c r="K237" s="288">
        <f t="shared" si="22"/>
        <v>0</v>
      </c>
    </row>
    <row r="238" spans="1:11" ht="25.5">
      <c r="A238" s="80" t="s">
        <v>646</v>
      </c>
      <c r="B238" s="80"/>
      <c r="C238" s="24">
        <v>10</v>
      </c>
      <c r="D238" s="24" t="s">
        <v>769</v>
      </c>
      <c r="E238" s="13" t="s">
        <v>707</v>
      </c>
      <c r="F238" s="24"/>
      <c r="G238" s="87">
        <f t="shared" si="24"/>
        <v>27000</v>
      </c>
      <c r="H238" s="87">
        <f t="shared" si="24"/>
        <v>27000</v>
      </c>
      <c r="I238" s="286"/>
      <c r="J238" s="288">
        <f t="shared" si="21"/>
        <v>0</v>
      </c>
      <c r="K238" s="288">
        <f t="shared" si="22"/>
        <v>0</v>
      </c>
    </row>
    <row r="239" spans="1:11" ht="12.75">
      <c r="A239" s="77" t="s">
        <v>447</v>
      </c>
      <c r="B239" s="77"/>
      <c r="C239" s="24">
        <v>10</v>
      </c>
      <c r="D239" s="24" t="s">
        <v>769</v>
      </c>
      <c r="E239" s="28" t="s">
        <v>446</v>
      </c>
      <c r="F239" s="24"/>
      <c r="G239" s="87">
        <f t="shared" si="24"/>
        <v>27000</v>
      </c>
      <c r="H239" s="87">
        <f t="shared" si="24"/>
        <v>27000</v>
      </c>
      <c r="I239" s="286"/>
      <c r="J239" s="288">
        <f t="shared" si="21"/>
        <v>0</v>
      </c>
      <c r="K239" s="288">
        <f t="shared" si="22"/>
        <v>0</v>
      </c>
    </row>
    <row r="240" spans="1:11" ht="25.5">
      <c r="A240" s="23" t="s">
        <v>463</v>
      </c>
      <c r="B240" s="23"/>
      <c r="C240" s="24">
        <v>10</v>
      </c>
      <c r="D240" s="24" t="s">
        <v>769</v>
      </c>
      <c r="E240" s="28" t="s">
        <v>446</v>
      </c>
      <c r="F240" s="24">
        <v>300</v>
      </c>
      <c r="G240" s="89">
        <v>27000</v>
      </c>
      <c r="H240" s="89">
        <v>27000</v>
      </c>
      <c r="I240" s="286"/>
      <c r="J240" s="288">
        <f t="shared" si="21"/>
        <v>27000</v>
      </c>
      <c r="K240" s="288">
        <f t="shared" si="22"/>
        <v>27000</v>
      </c>
    </row>
    <row r="241" spans="1:11" ht="12.75">
      <c r="A241" s="22" t="s">
        <v>250</v>
      </c>
      <c r="B241" s="22"/>
      <c r="C241" s="21" t="s">
        <v>236</v>
      </c>
      <c r="D241" s="21" t="s">
        <v>159</v>
      </c>
      <c r="E241" s="21" t="s">
        <v>469</v>
      </c>
      <c r="F241" s="21" t="s">
        <v>469</v>
      </c>
      <c r="G241" s="87">
        <f aca="true" t="shared" si="25" ref="G241:H244">G242</f>
        <v>3984998</v>
      </c>
      <c r="H241" s="87">
        <f t="shared" si="25"/>
        <v>3984998</v>
      </c>
      <c r="I241" s="286"/>
      <c r="J241" s="288">
        <f t="shared" si="21"/>
        <v>0</v>
      </c>
      <c r="K241" s="288">
        <f t="shared" si="22"/>
        <v>0</v>
      </c>
    </row>
    <row r="242" spans="1:11" ht="51">
      <c r="A242" s="31" t="s">
        <v>673</v>
      </c>
      <c r="B242" s="31"/>
      <c r="C242" s="24">
        <v>10</v>
      </c>
      <c r="D242" s="24" t="s">
        <v>159</v>
      </c>
      <c r="E242" s="28" t="s">
        <v>239</v>
      </c>
      <c r="F242" s="24"/>
      <c r="G242" s="87">
        <f t="shared" si="25"/>
        <v>3984998</v>
      </c>
      <c r="H242" s="87">
        <f t="shared" si="25"/>
        <v>3984998</v>
      </c>
      <c r="I242" s="286"/>
      <c r="J242" s="288">
        <f t="shared" si="21"/>
        <v>0</v>
      </c>
      <c r="K242" s="288">
        <f t="shared" si="22"/>
        <v>0</v>
      </c>
    </row>
    <row r="243" spans="1:11" ht="63.75">
      <c r="A243" s="20" t="s">
        <v>674</v>
      </c>
      <c r="B243" s="20"/>
      <c r="C243" s="24">
        <v>10</v>
      </c>
      <c r="D243" s="24" t="s">
        <v>159</v>
      </c>
      <c r="E243" s="13" t="s">
        <v>240</v>
      </c>
      <c r="F243" s="24"/>
      <c r="G243" s="87">
        <f t="shared" si="25"/>
        <v>3984998</v>
      </c>
      <c r="H243" s="87">
        <f t="shared" si="25"/>
        <v>3984998</v>
      </c>
      <c r="I243" s="286"/>
      <c r="J243" s="288">
        <f t="shared" si="21"/>
        <v>0</v>
      </c>
      <c r="K243" s="288">
        <f t="shared" si="22"/>
        <v>0</v>
      </c>
    </row>
    <row r="244" spans="1:11" ht="25.5">
      <c r="A244" s="67" t="s">
        <v>644</v>
      </c>
      <c r="B244" s="67"/>
      <c r="C244" s="24">
        <v>10</v>
      </c>
      <c r="D244" s="24" t="s">
        <v>159</v>
      </c>
      <c r="E244" s="13" t="s">
        <v>214</v>
      </c>
      <c r="F244" s="24"/>
      <c r="G244" s="87">
        <f t="shared" si="25"/>
        <v>3984998</v>
      </c>
      <c r="H244" s="87">
        <f t="shared" si="25"/>
        <v>3984998</v>
      </c>
      <c r="I244" s="286"/>
      <c r="J244" s="288">
        <f t="shared" si="21"/>
        <v>0</v>
      </c>
      <c r="K244" s="288">
        <f t="shared" si="22"/>
        <v>0</v>
      </c>
    </row>
    <row r="245" spans="1:11" ht="25.5">
      <c r="A245" s="23" t="s">
        <v>726</v>
      </c>
      <c r="B245" s="23"/>
      <c r="C245" s="24">
        <v>10</v>
      </c>
      <c r="D245" s="24" t="s">
        <v>159</v>
      </c>
      <c r="E245" s="28" t="s">
        <v>618</v>
      </c>
      <c r="F245" s="24"/>
      <c r="G245" s="87">
        <f>SUM(G246:G247)</f>
        <v>3984998</v>
      </c>
      <c r="H245" s="87">
        <f>SUM(H246:H247)</f>
        <v>3984998</v>
      </c>
      <c r="I245" s="286"/>
      <c r="J245" s="288">
        <f t="shared" si="21"/>
        <v>0</v>
      </c>
      <c r="K245" s="288">
        <f t="shared" si="22"/>
        <v>0</v>
      </c>
    </row>
    <row r="246" spans="1:11" ht="38.25">
      <c r="A246" s="23" t="s">
        <v>403</v>
      </c>
      <c r="B246" s="23"/>
      <c r="C246" s="24">
        <v>10</v>
      </c>
      <c r="D246" s="24" t="s">
        <v>159</v>
      </c>
      <c r="E246" s="28" t="s">
        <v>618</v>
      </c>
      <c r="F246" s="24">
        <v>200</v>
      </c>
      <c r="G246" s="89">
        <v>15876</v>
      </c>
      <c r="H246" s="89">
        <v>15876</v>
      </c>
      <c r="I246" s="286"/>
      <c r="J246" s="288">
        <f t="shared" si="21"/>
        <v>15876</v>
      </c>
      <c r="K246" s="288">
        <f t="shared" si="22"/>
        <v>15876</v>
      </c>
    </row>
    <row r="247" spans="1:11" ht="25.5">
      <c r="A247" s="23" t="s">
        <v>463</v>
      </c>
      <c r="B247" s="23"/>
      <c r="C247" s="24">
        <v>10</v>
      </c>
      <c r="D247" s="24" t="s">
        <v>159</v>
      </c>
      <c r="E247" s="28" t="s">
        <v>618</v>
      </c>
      <c r="F247" s="24">
        <v>300</v>
      </c>
      <c r="G247" s="89">
        <v>3969122</v>
      </c>
      <c r="H247" s="89">
        <v>3969122</v>
      </c>
      <c r="I247" s="286"/>
      <c r="J247" s="288">
        <f t="shared" si="21"/>
        <v>3969122</v>
      </c>
      <c r="K247" s="288">
        <f t="shared" si="22"/>
        <v>3969122</v>
      </c>
    </row>
    <row r="248" spans="1:11" ht="12.75">
      <c r="A248" s="33" t="s">
        <v>617</v>
      </c>
      <c r="B248" s="33"/>
      <c r="C248" s="34" t="s">
        <v>162</v>
      </c>
      <c r="D248" s="60" t="s">
        <v>649</v>
      </c>
      <c r="E248" s="34" t="s">
        <v>469</v>
      </c>
      <c r="F248" s="34" t="s">
        <v>469</v>
      </c>
      <c r="G248" s="88">
        <f>G249</f>
        <v>150000</v>
      </c>
      <c r="H248" s="88">
        <f>H249</f>
        <v>150000</v>
      </c>
      <c r="I248" s="286"/>
      <c r="J248" s="288">
        <f t="shared" si="21"/>
        <v>0</v>
      </c>
      <c r="K248" s="288">
        <f t="shared" si="22"/>
        <v>0</v>
      </c>
    </row>
    <row r="249" spans="1:11" ht="12.75">
      <c r="A249" s="22" t="s">
        <v>847</v>
      </c>
      <c r="B249" s="22"/>
      <c r="C249" s="21" t="s">
        <v>162</v>
      </c>
      <c r="D249" s="21" t="s">
        <v>158</v>
      </c>
      <c r="E249" s="21" t="s">
        <v>469</v>
      </c>
      <c r="F249" s="21" t="s">
        <v>469</v>
      </c>
      <c r="G249" s="87">
        <f>G250+G255</f>
        <v>150000</v>
      </c>
      <c r="H249" s="87">
        <f>H250+H255</f>
        <v>150000</v>
      </c>
      <c r="I249" s="286"/>
      <c r="J249" s="288">
        <f t="shared" si="21"/>
        <v>0</v>
      </c>
      <c r="K249" s="288">
        <f t="shared" si="22"/>
        <v>0</v>
      </c>
    </row>
    <row r="250" spans="1:11" ht="89.25" hidden="1">
      <c r="A250" s="31" t="s">
        <v>669</v>
      </c>
      <c r="B250" s="31"/>
      <c r="C250" s="24">
        <v>11</v>
      </c>
      <c r="D250" s="59" t="s">
        <v>158</v>
      </c>
      <c r="E250" s="28" t="s">
        <v>123</v>
      </c>
      <c r="F250" s="21"/>
      <c r="G250" s="87">
        <f aca="true" t="shared" si="26" ref="G250:H253">G251</f>
        <v>0</v>
      </c>
      <c r="H250" s="87">
        <f t="shared" si="26"/>
        <v>0</v>
      </c>
      <c r="I250" s="286"/>
      <c r="J250" s="288">
        <f t="shared" si="21"/>
        <v>0</v>
      </c>
      <c r="K250" s="288">
        <f t="shared" si="22"/>
        <v>0</v>
      </c>
    </row>
    <row r="251" spans="1:11" ht="127.5" hidden="1">
      <c r="A251" s="20" t="s">
        <v>364</v>
      </c>
      <c r="B251" s="20"/>
      <c r="C251" s="24">
        <v>11</v>
      </c>
      <c r="D251" s="59" t="s">
        <v>158</v>
      </c>
      <c r="E251" s="13" t="s">
        <v>365</v>
      </c>
      <c r="F251" s="21"/>
      <c r="G251" s="87">
        <f t="shared" si="26"/>
        <v>0</v>
      </c>
      <c r="H251" s="87">
        <f t="shared" si="26"/>
        <v>0</v>
      </c>
      <c r="I251" s="286"/>
      <c r="J251" s="288">
        <f t="shared" si="21"/>
        <v>0</v>
      </c>
      <c r="K251" s="288">
        <f t="shared" si="22"/>
        <v>0</v>
      </c>
    </row>
    <row r="252" spans="1:11" ht="51" hidden="1">
      <c r="A252" s="25" t="s">
        <v>366</v>
      </c>
      <c r="B252" s="25"/>
      <c r="C252" s="24">
        <v>11</v>
      </c>
      <c r="D252" s="59" t="s">
        <v>158</v>
      </c>
      <c r="E252" s="28" t="s">
        <v>367</v>
      </c>
      <c r="F252" s="21"/>
      <c r="G252" s="87">
        <f t="shared" si="26"/>
        <v>0</v>
      </c>
      <c r="H252" s="87">
        <f t="shared" si="26"/>
        <v>0</v>
      </c>
      <c r="I252" s="286"/>
      <c r="J252" s="288">
        <f t="shared" si="21"/>
        <v>0</v>
      </c>
      <c r="K252" s="288">
        <f t="shared" si="22"/>
        <v>0</v>
      </c>
    </row>
    <row r="253" spans="1:11" ht="63.75" hidden="1">
      <c r="A253" s="278" t="s">
        <v>368</v>
      </c>
      <c r="B253" s="278"/>
      <c r="C253" s="24">
        <v>11</v>
      </c>
      <c r="D253" s="59" t="s">
        <v>158</v>
      </c>
      <c r="E253" s="28" t="s">
        <v>369</v>
      </c>
      <c r="F253" s="21"/>
      <c r="G253" s="87">
        <f t="shared" si="26"/>
        <v>0</v>
      </c>
      <c r="H253" s="87">
        <f t="shared" si="26"/>
        <v>0</v>
      </c>
      <c r="I253" s="286"/>
      <c r="J253" s="288">
        <f t="shared" si="21"/>
        <v>0</v>
      </c>
      <c r="K253" s="288">
        <f t="shared" si="22"/>
        <v>0</v>
      </c>
    </row>
    <row r="254" spans="1:11" ht="38.25" hidden="1">
      <c r="A254" s="81" t="s">
        <v>370</v>
      </c>
      <c r="B254" s="81"/>
      <c r="C254" s="24">
        <v>11</v>
      </c>
      <c r="D254" s="59" t="s">
        <v>158</v>
      </c>
      <c r="E254" s="28" t="s">
        <v>369</v>
      </c>
      <c r="F254" s="21">
        <v>400</v>
      </c>
      <c r="G254" s="89"/>
      <c r="H254" s="89"/>
      <c r="I254" s="286"/>
      <c r="J254" s="288">
        <f t="shared" si="21"/>
        <v>0</v>
      </c>
      <c r="K254" s="288">
        <f t="shared" si="22"/>
        <v>0</v>
      </c>
    </row>
    <row r="255" spans="1:11" ht="89.25">
      <c r="A255" s="31" t="s">
        <v>846</v>
      </c>
      <c r="B255" s="31"/>
      <c r="C255" s="24" t="s">
        <v>162</v>
      </c>
      <c r="D255" s="24" t="s">
        <v>158</v>
      </c>
      <c r="E255" s="28" t="s">
        <v>845</v>
      </c>
      <c r="F255" s="35" t="s">
        <v>469</v>
      </c>
      <c r="G255" s="87">
        <f aca="true" t="shared" si="27" ref="G255:H258">G256</f>
        <v>150000</v>
      </c>
      <c r="H255" s="87">
        <f t="shared" si="27"/>
        <v>150000</v>
      </c>
      <c r="I255" s="286"/>
      <c r="J255" s="288">
        <f t="shared" si="21"/>
        <v>0</v>
      </c>
      <c r="K255" s="288">
        <f t="shared" si="22"/>
        <v>0</v>
      </c>
    </row>
    <row r="256" spans="1:11" ht="114.75">
      <c r="A256" s="20" t="s">
        <v>844</v>
      </c>
      <c r="B256" s="20"/>
      <c r="C256" s="24" t="s">
        <v>162</v>
      </c>
      <c r="D256" s="24" t="s">
        <v>158</v>
      </c>
      <c r="E256" s="28" t="s">
        <v>623</v>
      </c>
      <c r="F256" s="36" t="s">
        <v>469</v>
      </c>
      <c r="G256" s="87">
        <f t="shared" si="27"/>
        <v>150000</v>
      </c>
      <c r="H256" s="87">
        <f t="shared" si="27"/>
        <v>150000</v>
      </c>
      <c r="I256" s="286"/>
      <c r="J256" s="288">
        <f t="shared" si="21"/>
        <v>0</v>
      </c>
      <c r="K256" s="288">
        <f t="shared" si="22"/>
        <v>0</v>
      </c>
    </row>
    <row r="257" spans="1:11" ht="89.25">
      <c r="A257" s="69" t="s">
        <v>622</v>
      </c>
      <c r="B257" s="69"/>
      <c r="C257" s="24" t="s">
        <v>162</v>
      </c>
      <c r="D257" s="24" t="s">
        <v>158</v>
      </c>
      <c r="E257" s="28" t="s">
        <v>621</v>
      </c>
      <c r="F257" s="36"/>
      <c r="G257" s="87">
        <f t="shared" si="27"/>
        <v>150000</v>
      </c>
      <c r="H257" s="87">
        <f t="shared" si="27"/>
        <v>150000</v>
      </c>
      <c r="I257" s="286"/>
      <c r="J257" s="288">
        <f t="shared" si="21"/>
        <v>0</v>
      </c>
      <c r="K257" s="288">
        <f t="shared" si="22"/>
        <v>0</v>
      </c>
    </row>
    <row r="258" spans="1:11" ht="76.5">
      <c r="A258" s="69" t="s">
        <v>620</v>
      </c>
      <c r="B258" s="69"/>
      <c r="C258" s="24" t="s">
        <v>162</v>
      </c>
      <c r="D258" s="24" t="s">
        <v>158</v>
      </c>
      <c r="E258" s="28" t="s">
        <v>619</v>
      </c>
      <c r="F258" s="36"/>
      <c r="G258" s="87">
        <f t="shared" si="27"/>
        <v>150000</v>
      </c>
      <c r="H258" s="87">
        <f t="shared" si="27"/>
        <v>150000</v>
      </c>
      <c r="I258" s="286"/>
      <c r="J258" s="288">
        <f t="shared" si="21"/>
        <v>0</v>
      </c>
      <c r="K258" s="288">
        <f t="shared" si="22"/>
        <v>0</v>
      </c>
    </row>
    <row r="259" spans="1:11" ht="38.25">
      <c r="A259" s="26" t="s">
        <v>403</v>
      </c>
      <c r="B259" s="26"/>
      <c r="C259" s="27" t="s">
        <v>162</v>
      </c>
      <c r="D259" s="27" t="s">
        <v>158</v>
      </c>
      <c r="E259" s="30" t="s">
        <v>619</v>
      </c>
      <c r="F259" s="51">
        <v>200</v>
      </c>
      <c r="G259" s="86">
        <v>150000</v>
      </c>
      <c r="H259" s="86">
        <v>150000</v>
      </c>
      <c r="I259" s="286"/>
      <c r="J259" s="288">
        <f t="shared" si="21"/>
        <v>150000</v>
      </c>
      <c r="K259" s="288">
        <f t="shared" si="22"/>
        <v>150000</v>
      </c>
    </row>
    <row r="260" spans="1:11" ht="38.25">
      <c r="A260" s="44" t="s">
        <v>650</v>
      </c>
      <c r="B260" s="60" t="s">
        <v>728</v>
      </c>
      <c r="C260" s="99"/>
      <c r="D260" s="99"/>
      <c r="E260" s="100"/>
      <c r="F260" s="85"/>
      <c r="G260" s="90">
        <f>G261+G281+G288+G297+G333</f>
        <v>22099048</v>
      </c>
      <c r="H260" s="90">
        <f>H261+H281+H288+H297+H333</f>
        <v>22099048</v>
      </c>
      <c r="I260" s="286"/>
      <c r="J260" s="288">
        <f t="shared" si="21"/>
        <v>0</v>
      </c>
      <c r="K260" s="288">
        <f t="shared" si="22"/>
        <v>0</v>
      </c>
    </row>
    <row r="261" spans="1:11" ht="12.75">
      <c r="A261" s="33" t="s">
        <v>293</v>
      </c>
      <c r="B261" s="34"/>
      <c r="C261" s="34" t="s">
        <v>156</v>
      </c>
      <c r="D261" s="60" t="s">
        <v>649</v>
      </c>
      <c r="E261" s="34" t="s">
        <v>469</v>
      </c>
      <c r="F261" s="34" t="s">
        <v>469</v>
      </c>
      <c r="G261" s="90">
        <f>G262+G270</f>
        <v>4971337</v>
      </c>
      <c r="H261" s="90">
        <f>H262+H270</f>
        <v>4971337</v>
      </c>
      <c r="I261" s="286"/>
      <c r="J261" s="288">
        <f t="shared" si="21"/>
        <v>0</v>
      </c>
      <c r="K261" s="288">
        <f t="shared" si="22"/>
        <v>0</v>
      </c>
    </row>
    <row r="262" spans="1:11" ht="63.75">
      <c r="A262" s="22" t="s">
        <v>559</v>
      </c>
      <c r="B262" s="21"/>
      <c r="C262" s="21" t="s">
        <v>156</v>
      </c>
      <c r="D262" s="21" t="s">
        <v>160</v>
      </c>
      <c r="E262" s="21" t="s">
        <v>469</v>
      </c>
      <c r="F262" s="21" t="s">
        <v>469</v>
      </c>
      <c r="G262" s="87">
        <f aca="true" t="shared" si="28" ref="G262:H265">G263</f>
        <v>3929637</v>
      </c>
      <c r="H262" s="87">
        <f t="shared" si="28"/>
        <v>3929637</v>
      </c>
      <c r="I262" s="286"/>
      <c r="J262" s="288">
        <f t="shared" si="21"/>
        <v>0</v>
      </c>
      <c r="K262" s="288">
        <f t="shared" si="22"/>
        <v>0</v>
      </c>
    </row>
    <row r="263" spans="1:11" ht="38.25">
      <c r="A263" s="31" t="s">
        <v>538</v>
      </c>
      <c r="B263" s="31"/>
      <c r="C263" s="24" t="s">
        <v>156</v>
      </c>
      <c r="D263" s="24" t="s">
        <v>160</v>
      </c>
      <c r="E263" s="24" t="s">
        <v>938</v>
      </c>
      <c r="F263" s="24" t="s">
        <v>469</v>
      </c>
      <c r="G263" s="87">
        <f t="shared" si="28"/>
        <v>3929637</v>
      </c>
      <c r="H263" s="87">
        <f t="shared" si="28"/>
        <v>3929637</v>
      </c>
      <c r="I263" s="286"/>
      <c r="J263" s="288">
        <f t="shared" si="21"/>
        <v>0</v>
      </c>
      <c r="K263" s="288">
        <f t="shared" si="22"/>
        <v>0</v>
      </c>
    </row>
    <row r="264" spans="1:11" ht="76.5">
      <c r="A264" s="20" t="s">
        <v>540</v>
      </c>
      <c r="B264" s="20"/>
      <c r="C264" s="24" t="s">
        <v>156</v>
      </c>
      <c r="D264" s="24" t="s">
        <v>160</v>
      </c>
      <c r="E264" s="24" t="s">
        <v>939</v>
      </c>
      <c r="F264" s="25" t="s">
        <v>469</v>
      </c>
      <c r="G264" s="87">
        <f t="shared" si="28"/>
        <v>3929637</v>
      </c>
      <c r="H264" s="87">
        <f t="shared" si="28"/>
        <v>3929637</v>
      </c>
      <c r="I264" s="286"/>
      <c r="J264" s="288">
        <f t="shared" si="21"/>
        <v>0</v>
      </c>
      <c r="K264" s="288">
        <f t="shared" si="22"/>
        <v>0</v>
      </c>
    </row>
    <row r="265" spans="1:11" ht="63.75">
      <c r="A265" s="63" t="s">
        <v>294</v>
      </c>
      <c r="B265" s="63"/>
      <c r="C265" s="24" t="s">
        <v>156</v>
      </c>
      <c r="D265" s="24" t="s">
        <v>160</v>
      </c>
      <c r="E265" s="24" t="s">
        <v>715</v>
      </c>
      <c r="F265" s="25"/>
      <c r="G265" s="87">
        <f t="shared" si="28"/>
        <v>3929637</v>
      </c>
      <c r="H265" s="87">
        <f t="shared" si="28"/>
        <v>3929637</v>
      </c>
      <c r="I265" s="286"/>
      <c r="J265" s="288">
        <f t="shared" si="21"/>
        <v>0</v>
      </c>
      <c r="K265" s="288">
        <f t="shared" si="22"/>
        <v>0</v>
      </c>
    </row>
    <row r="266" spans="1:11" ht="38.25">
      <c r="A266" s="25" t="s">
        <v>428</v>
      </c>
      <c r="B266" s="25"/>
      <c r="C266" s="24" t="s">
        <v>156</v>
      </c>
      <c r="D266" s="24" t="s">
        <v>160</v>
      </c>
      <c r="E266" s="24" t="s">
        <v>940</v>
      </c>
      <c r="F266" s="24" t="s">
        <v>469</v>
      </c>
      <c r="G266" s="87">
        <f>SUM(G267:G269)</f>
        <v>3929637</v>
      </c>
      <c r="H266" s="87">
        <f>SUM(H267:H269)</f>
        <v>3929637</v>
      </c>
      <c r="I266" s="286"/>
      <c r="J266" s="288">
        <f t="shared" si="21"/>
        <v>0</v>
      </c>
      <c r="K266" s="288">
        <f t="shared" si="22"/>
        <v>0</v>
      </c>
    </row>
    <row r="267" spans="1:11" ht="89.25">
      <c r="A267" s="23" t="s">
        <v>474</v>
      </c>
      <c r="B267" s="23"/>
      <c r="C267" s="24" t="s">
        <v>156</v>
      </c>
      <c r="D267" s="24" t="s">
        <v>160</v>
      </c>
      <c r="E267" s="24" t="s">
        <v>940</v>
      </c>
      <c r="F267" s="24">
        <v>100</v>
      </c>
      <c r="G267" s="89">
        <v>3674037</v>
      </c>
      <c r="H267" s="89">
        <v>3674037</v>
      </c>
      <c r="I267" s="286"/>
      <c r="J267" s="288">
        <f t="shared" si="21"/>
        <v>3674037</v>
      </c>
      <c r="K267" s="288">
        <f t="shared" si="22"/>
        <v>3674037</v>
      </c>
    </row>
    <row r="268" spans="1:11" ht="38.25">
      <c r="A268" s="23" t="s">
        <v>403</v>
      </c>
      <c r="B268" s="23"/>
      <c r="C268" s="24" t="s">
        <v>156</v>
      </c>
      <c r="D268" s="24" t="s">
        <v>160</v>
      </c>
      <c r="E268" s="24" t="s">
        <v>940</v>
      </c>
      <c r="F268" s="24" t="s">
        <v>456</v>
      </c>
      <c r="G268" s="89">
        <v>254600</v>
      </c>
      <c r="H268" s="89">
        <v>254600</v>
      </c>
      <c r="I268" s="286"/>
      <c r="J268" s="288">
        <f t="shared" si="21"/>
        <v>254600</v>
      </c>
      <c r="K268" s="288">
        <f t="shared" si="22"/>
        <v>254600</v>
      </c>
    </row>
    <row r="269" spans="1:11" ht="12.75">
      <c r="A269" s="23" t="s">
        <v>459</v>
      </c>
      <c r="B269" s="23"/>
      <c r="C269" s="24" t="s">
        <v>156</v>
      </c>
      <c r="D269" s="24" t="s">
        <v>160</v>
      </c>
      <c r="E269" s="24" t="s">
        <v>940</v>
      </c>
      <c r="F269" s="24">
        <v>800</v>
      </c>
      <c r="G269" s="89">
        <v>1000</v>
      </c>
      <c r="H269" s="89">
        <v>1000</v>
      </c>
      <c r="I269" s="286"/>
      <c r="J269" s="288">
        <f aca="true" t="shared" si="29" ref="J269:J327">IF(F269&lt;&gt;"",G269,)</f>
        <v>1000</v>
      </c>
      <c r="K269" s="288">
        <f aca="true" t="shared" si="30" ref="K269:K327">IF(F269&lt;&gt;"",H269,)</f>
        <v>1000</v>
      </c>
    </row>
    <row r="270" spans="1:11" ht="25.5">
      <c r="A270" s="22" t="s">
        <v>660</v>
      </c>
      <c r="B270" s="21"/>
      <c r="C270" s="21" t="s">
        <v>156</v>
      </c>
      <c r="D270" s="21" t="s">
        <v>768</v>
      </c>
      <c r="E270" s="21" t="s">
        <v>469</v>
      </c>
      <c r="F270" s="21" t="s">
        <v>469</v>
      </c>
      <c r="G270" s="87">
        <f>G271</f>
        <v>1041700</v>
      </c>
      <c r="H270" s="87">
        <f>H271</f>
        <v>1041700</v>
      </c>
      <c r="I270" s="286"/>
      <c r="J270" s="288">
        <f t="shared" si="29"/>
        <v>0</v>
      </c>
      <c r="K270" s="288">
        <f t="shared" si="30"/>
        <v>0</v>
      </c>
    </row>
    <row r="271" spans="1:11" ht="38.25">
      <c r="A271" s="31" t="s">
        <v>487</v>
      </c>
      <c r="B271" s="31"/>
      <c r="C271" s="24" t="s">
        <v>156</v>
      </c>
      <c r="D271" s="24" t="s">
        <v>768</v>
      </c>
      <c r="E271" s="24" t="s">
        <v>372</v>
      </c>
      <c r="F271" s="24" t="s">
        <v>469</v>
      </c>
      <c r="G271" s="87">
        <f>G272+G276</f>
        <v>1041700</v>
      </c>
      <c r="H271" s="87">
        <f>H272+H276</f>
        <v>1041700</v>
      </c>
      <c r="I271" s="286"/>
      <c r="J271" s="288">
        <f t="shared" si="29"/>
        <v>0</v>
      </c>
      <c r="K271" s="288">
        <f t="shared" si="30"/>
        <v>0</v>
      </c>
    </row>
    <row r="272" spans="1:11" ht="76.5">
      <c r="A272" s="20" t="s">
        <v>865</v>
      </c>
      <c r="B272" s="20"/>
      <c r="C272" s="24" t="s">
        <v>156</v>
      </c>
      <c r="D272" s="24" t="s">
        <v>768</v>
      </c>
      <c r="E272" s="13" t="s">
        <v>95</v>
      </c>
      <c r="F272" s="25" t="s">
        <v>469</v>
      </c>
      <c r="G272" s="87">
        <f aca="true" t="shared" si="31" ref="G272:H274">G273</f>
        <v>124300</v>
      </c>
      <c r="H272" s="87">
        <f t="shared" si="31"/>
        <v>124300</v>
      </c>
      <c r="I272" s="286"/>
      <c r="J272" s="288">
        <f t="shared" si="29"/>
        <v>0</v>
      </c>
      <c r="K272" s="288">
        <f t="shared" si="30"/>
        <v>0</v>
      </c>
    </row>
    <row r="273" spans="1:11" ht="76.5">
      <c r="A273" s="71" t="s">
        <v>637</v>
      </c>
      <c r="B273" s="71"/>
      <c r="C273" s="24" t="s">
        <v>156</v>
      </c>
      <c r="D273" s="24" t="s">
        <v>768</v>
      </c>
      <c r="E273" s="13" t="s">
        <v>215</v>
      </c>
      <c r="F273" s="25"/>
      <c r="G273" s="87">
        <f t="shared" si="31"/>
        <v>124300</v>
      </c>
      <c r="H273" s="87">
        <f t="shared" si="31"/>
        <v>124300</v>
      </c>
      <c r="I273" s="286"/>
      <c r="J273" s="288">
        <f t="shared" si="29"/>
        <v>0</v>
      </c>
      <c r="K273" s="288">
        <f t="shared" si="30"/>
        <v>0</v>
      </c>
    </row>
    <row r="274" spans="1:11" ht="63.75">
      <c r="A274" s="25" t="s">
        <v>866</v>
      </c>
      <c r="B274" s="25"/>
      <c r="C274" s="24" t="s">
        <v>156</v>
      </c>
      <c r="D274" s="24" t="s">
        <v>768</v>
      </c>
      <c r="E274" s="28" t="s">
        <v>638</v>
      </c>
      <c r="F274" s="24" t="s">
        <v>469</v>
      </c>
      <c r="G274" s="87">
        <f t="shared" si="31"/>
        <v>124300</v>
      </c>
      <c r="H274" s="87">
        <f t="shared" si="31"/>
        <v>124300</v>
      </c>
      <c r="I274" s="286"/>
      <c r="J274" s="288">
        <f t="shared" si="29"/>
        <v>0</v>
      </c>
      <c r="K274" s="288">
        <f t="shared" si="30"/>
        <v>0</v>
      </c>
    </row>
    <row r="275" spans="1:11" ht="51">
      <c r="A275" s="23" t="s">
        <v>472</v>
      </c>
      <c r="B275" s="23"/>
      <c r="C275" s="24" t="s">
        <v>156</v>
      </c>
      <c r="D275" s="24" t="s">
        <v>768</v>
      </c>
      <c r="E275" s="28" t="s">
        <v>638</v>
      </c>
      <c r="F275" s="24" t="s">
        <v>461</v>
      </c>
      <c r="G275" s="89">
        <v>124300</v>
      </c>
      <c r="H275" s="89">
        <v>124300</v>
      </c>
      <c r="I275" s="286"/>
      <c r="J275" s="288">
        <f t="shared" si="29"/>
        <v>124300</v>
      </c>
      <c r="K275" s="288">
        <f t="shared" si="30"/>
        <v>124300</v>
      </c>
    </row>
    <row r="276" spans="1:11" ht="89.25">
      <c r="A276" s="20" t="s">
        <v>539</v>
      </c>
      <c r="B276" s="20"/>
      <c r="C276" s="24" t="s">
        <v>156</v>
      </c>
      <c r="D276" s="24" t="s">
        <v>768</v>
      </c>
      <c r="E276" s="24" t="s">
        <v>96</v>
      </c>
      <c r="F276" s="25" t="s">
        <v>469</v>
      </c>
      <c r="G276" s="87">
        <f>G277</f>
        <v>917400</v>
      </c>
      <c r="H276" s="87">
        <f>H277</f>
        <v>917400</v>
      </c>
      <c r="I276" s="286"/>
      <c r="J276" s="288">
        <f t="shared" si="29"/>
        <v>0</v>
      </c>
      <c r="K276" s="288">
        <f t="shared" si="30"/>
        <v>0</v>
      </c>
    </row>
    <row r="277" spans="1:11" ht="63.75">
      <c r="A277" s="23" t="s">
        <v>288</v>
      </c>
      <c r="B277" s="23"/>
      <c r="C277" s="24" t="s">
        <v>156</v>
      </c>
      <c r="D277" s="24" t="s">
        <v>768</v>
      </c>
      <c r="E277" s="24" t="s">
        <v>295</v>
      </c>
      <c r="F277" s="25"/>
      <c r="G277" s="87">
        <f>G278</f>
        <v>917400</v>
      </c>
      <c r="H277" s="87">
        <f>H278</f>
        <v>917400</v>
      </c>
      <c r="I277" s="286"/>
      <c r="J277" s="288">
        <f t="shared" si="29"/>
        <v>0</v>
      </c>
      <c r="K277" s="288">
        <f t="shared" si="30"/>
        <v>0</v>
      </c>
    </row>
    <row r="278" spans="1:11" ht="76.5">
      <c r="A278" s="25" t="s">
        <v>167</v>
      </c>
      <c r="B278" s="25"/>
      <c r="C278" s="24" t="s">
        <v>156</v>
      </c>
      <c r="D278" s="24" t="s">
        <v>768</v>
      </c>
      <c r="E278" s="28" t="s">
        <v>639</v>
      </c>
      <c r="F278" s="24"/>
      <c r="G278" s="87">
        <f>SUM(G279:G280)</f>
        <v>917400</v>
      </c>
      <c r="H278" s="87">
        <f>SUM(H279:H280)</f>
        <v>917400</v>
      </c>
      <c r="I278" s="286"/>
      <c r="J278" s="288">
        <f t="shared" si="29"/>
        <v>0</v>
      </c>
      <c r="K278" s="288">
        <f t="shared" si="30"/>
        <v>0</v>
      </c>
    </row>
    <row r="279" spans="1:11" ht="89.25">
      <c r="A279" s="23" t="s">
        <v>474</v>
      </c>
      <c r="B279" s="23"/>
      <c r="C279" s="24" t="s">
        <v>156</v>
      </c>
      <c r="D279" s="24" t="s">
        <v>768</v>
      </c>
      <c r="E279" s="28" t="s">
        <v>639</v>
      </c>
      <c r="F279" s="24">
        <v>100</v>
      </c>
      <c r="G279" s="89">
        <v>882000</v>
      </c>
      <c r="H279" s="89">
        <v>882000</v>
      </c>
      <c r="I279" s="286"/>
      <c r="J279" s="288">
        <f t="shared" si="29"/>
        <v>882000</v>
      </c>
      <c r="K279" s="288">
        <f t="shared" si="30"/>
        <v>882000</v>
      </c>
    </row>
    <row r="280" spans="1:11" ht="38.25">
      <c r="A280" s="23" t="s">
        <v>403</v>
      </c>
      <c r="B280" s="23"/>
      <c r="C280" s="24" t="s">
        <v>156</v>
      </c>
      <c r="D280" s="24" t="s">
        <v>768</v>
      </c>
      <c r="E280" s="28" t="s">
        <v>639</v>
      </c>
      <c r="F280" s="24" t="s">
        <v>456</v>
      </c>
      <c r="G280" s="89">
        <v>35400</v>
      </c>
      <c r="H280" s="89">
        <v>35400</v>
      </c>
      <c r="I280" s="286"/>
      <c r="J280" s="288">
        <f t="shared" si="29"/>
        <v>35400</v>
      </c>
      <c r="K280" s="288">
        <f t="shared" si="30"/>
        <v>35400</v>
      </c>
    </row>
    <row r="281" spans="1:11" ht="12.75">
      <c r="A281" s="33" t="s">
        <v>420</v>
      </c>
      <c r="B281" s="33"/>
      <c r="C281" s="34" t="s">
        <v>159</v>
      </c>
      <c r="D281" s="60" t="s">
        <v>649</v>
      </c>
      <c r="E281" s="34" t="s">
        <v>469</v>
      </c>
      <c r="F281" s="34" t="s">
        <v>469</v>
      </c>
      <c r="G281" s="128">
        <f>G282</f>
        <v>305800</v>
      </c>
      <c r="H281" s="128">
        <f>H282</f>
        <v>305800</v>
      </c>
      <c r="I281" s="286"/>
      <c r="J281" s="288">
        <f t="shared" si="29"/>
        <v>0</v>
      </c>
      <c r="K281" s="288">
        <f t="shared" si="30"/>
        <v>0</v>
      </c>
    </row>
    <row r="282" spans="1:11" ht="12.75">
      <c r="A282" s="22" t="s">
        <v>421</v>
      </c>
      <c r="B282" s="22"/>
      <c r="C282" s="21" t="s">
        <v>159</v>
      </c>
      <c r="D282" s="21" t="s">
        <v>156</v>
      </c>
      <c r="E282" s="21" t="s">
        <v>469</v>
      </c>
      <c r="F282" s="21" t="s">
        <v>469</v>
      </c>
      <c r="G282" s="87">
        <f aca="true" t="shared" si="32" ref="G282:H285">G283</f>
        <v>305800</v>
      </c>
      <c r="H282" s="87">
        <f t="shared" si="32"/>
        <v>305800</v>
      </c>
      <c r="I282" s="286"/>
      <c r="J282" s="288">
        <f t="shared" si="29"/>
        <v>0</v>
      </c>
      <c r="K282" s="288">
        <f t="shared" si="30"/>
        <v>0</v>
      </c>
    </row>
    <row r="283" spans="1:11" ht="51">
      <c r="A283" s="31" t="s">
        <v>947</v>
      </c>
      <c r="B283" s="31"/>
      <c r="C283" s="24" t="s">
        <v>159</v>
      </c>
      <c r="D283" s="24" t="s">
        <v>156</v>
      </c>
      <c r="E283" s="28" t="s">
        <v>111</v>
      </c>
      <c r="F283" s="24" t="s">
        <v>469</v>
      </c>
      <c r="G283" s="87">
        <f t="shared" si="32"/>
        <v>305800</v>
      </c>
      <c r="H283" s="87">
        <f t="shared" si="32"/>
        <v>305800</v>
      </c>
      <c r="I283" s="286"/>
      <c r="J283" s="288">
        <f t="shared" si="29"/>
        <v>0</v>
      </c>
      <c r="K283" s="288">
        <f t="shared" si="30"/>
        <v>0</v>
      </c>
    </row>
    <row r="284" spans="1:11" ht="63.75">
      <c r="A284" s="20" t="s">
        <v>285</v>
      </c>
      <c r="B284" s="20"/>
      <c r="C284" s="24" t="s">
        <v>159</v>
      </c>
      <c r="D284" s="24" t="s">
        <v>156</v>
      </c>
      <c r="E284" s="28" t="s">
        <v>117</v>
      </c>
      <c r="F284" s="24"/>
      <c r="G284" s="87">
        <f t="shared" si="32"/>
        <v>305800</v>
      </c>
      <c r="H284" s="87">
        <f t="shared" si="32"/>
        <v>305800</v>
      </c>
      <c r="I284" s="286"/>
      <c r="J284" s="288">
        <f t="shared" si="29"/>
        <v>0</v>
      </c>
      <c r="K284" s="288">
        <f t="shared" si="30"/>
        <v>0</v>
      </c>
    </row>
    <row r="285" spans="1:11" ht="63.75">
      <c r="A285" s="63" t="s">
        <v>640</v>
      </c>
      <c r="B285" s="63"/>
      <c r="C285" s="24" t="s">
        <v>159</v>
      </c>
      <c r="D285" s="24" t="s">
        <v>156</v>
      </c>
      <c r="E285" s="28" t="s">
        <v>118</v>
      </c>
      <c r="F285" s="24"/>
      <c r="G285" s="87">
        <f t="shared" si="32"/>
        <v>305800</v>
      </c>
      <c r="H285" s="87">
        <f t="shared" si="32"/>
        <v>305800</v>
      </c>
      <c r="I285" s="286"/>
      <c r="J285" s="288">
        <f t="shared" si="29"/>
        <v>0</v>
      </c>
      <c r="K285" s="288">
        <f t="shared" si="30"/>
        <v>0</v>
      </c>
    </row>
    <row r="286" spans="1:11" ht="38.25">
      <c r="A286" s="25" t="s">
        <v>659</v>
      </c>
      <c r="B286" s="25"/>
      <c r="C286" s="24" t="s">
        <v>159</v>
      </c>
      <c r="D286" s="24" t="s">
        <v>156</v>
      </c>
      <c r="E286" s="28" t="s">
        <v>119</v>
      </c>
      <c r="F286" s="35" t="s">
        <v>469</v>
      </c>
      <c r="G286" s="87">
        <f>SUM(G287:G287)</f>
        <v>305800</v>
      </c>
      <c r="H286" s="87">
        <f>SUM(H287:H287)</f>
        <v>305800</v>
      </c>
      <c r="I286" s="286"/>
      <c r="J286" s="288">
        <f t="shared" si="29"/>
        <v>0</v>
      </c>
      <c r="K286" s="288">
        <f t="shared" si="30"/>
        <v>0</v>
      </c>
    </row>
    <row r="287" spans="1:11" ht="89.25">
      <c r="A287" s="23" t="s">
        <v>474</v>
      </c>
      <c r="B287" s="23"/>
      <c r="C287" s="24" t="s">
        <v>159</v>
      </c>
      <c r="D287" s="24" t="s">
        <v>156</v>
      </c>
      <c r="E287" s="28" t="s">
        <v>119</v>
      </c>
      <c r="F287" s="24">
        <v>100</v>
      </c>
      <c r="G287" s="89">
        <v>305800</v>
      </c>
      <c r="H287" s="89">
        <v>305800</v>
      </c>
      <c r="I287" s="286"/>
      <c r="J287" s="288">
        <f t="shared" si="29"/>
        <v>305800</v>
      </c>
      <c r="K287" s="288">
        <f t="shared" si="30"/>
        <v>305800</v>
      </c>
    </row>
    <row r="288" spans="1:11" ht="12.75">
      <c r="A288" s="33" t="s">
        <v>243</v>
      </c>
      <c r="B288" s="33"/>
      <c r="C288" s="34" t="s">
        <v>897</v>
      </c>
      <c r="D288" s="60" t="s">
        <v>649</v>
      </c>
      <c r="E288" s="34" t="s">
        <v>469</v>
      </c>
      <c r="F288" s="34" t="s">
        <v>469</v>
      </c>
      <c r="G288" s="90">
        <f aca="true" t="shared" si="33" ref="G288:H292">G289</f>
        <v>1364851</v>
      </c>
      <c r="H288" s="90">
        <f t="shared" si="33"/>
        <v>1364851</v>
      </c>
      <c r="I288" s="286"/>
      <c r="J288" s="288">
        <f t="shared" si="29"/>
        <v>0</v>
      </c>
      <c r="K288" s="288">
        <f t="shared" si="30"/>
        <v>0</v>
      </c>
    </row>
    <row r="289" spans="1:11" ht="25.5">
      <c r="A289" s="82" t="s">
        <v>246</v>
      </c>
      <c r="B289" s="82"/>
      <c r="C289" s="134" t="s">
        <v>897</v>
      </c>
      <c r="D289" s="134" t="s">
        <v>770</v>
      </c>
      <c r="E289" s="134" t="s">
        <v>469</v>
      </c>
      <c r="F289" s="134" t="s">
        <v>469</v>
      </c>
      <c r="G289" s="129">
        <f t="shared" si="33"/>
        <v>1364851</v>
      </c>
      <c r="H289" s="129">
        <f t="shared" si="33"/>
        <v>1364851</v>
      </c>
      <c r="I289" s="286"/>
      <c r="J289" s="288">
        <f t="shared" si="29"/>
        <v>0</v>
      </c>
      <c r="K289" s="288">
        <f t="shared" si="30"/>
        <v>0</v>
      </c>
    </row>
    <row r="290" spans="1:11" ht="51">
      <c r="A290" s="31" t="s">
        <v>675</v>
      </c>
      <c r="B290" s="31"/>
      <c r="C290" s="24" t="s">
        <v>897</v>
      </c>
      <c r="D290" s="24" t="s">
        <v>770</v>
      </c>
      <c r="E290" s="28" t="s">
        <v>239</v>
      </c>
      <c r="F290" s="24" t="s">
        <v>469</v>
      </c>
      <c r="G290" s="87">
        <f t="shared" si="33"/>
        <v>1364851</v>
      </c>
      <c r="H290" s="87">
        <f t="shared" si="33"/>
        <v>1364851</v>
      </c>
      <c r="I290" s="286"/>
      <c r="J290" s="288">
        <f t="shared" si="29"/>
        <v>0</v>
      </c>
      <c r="K290" s="288">
        <f t="shared" si="30"/>
        <v>0</v>
      </c>
    </row>
    <row r="291" spans="1:11" ht="76.5">
      <c r="A291" s="20" t="s">
        <v>374</v>
      </c>
      <c r="B291" s="20"/>
      <c r="C291" s="24" t="s">
        <v>897</v>
      </c>
      <c r="D291" s="24" t="s">
        <v>770</v>
      </c>
      <c r="E291" s="28" t="s">
        <v>712</v>
      </c>
      <c r="F291" s="25" t="s">
        <v>469</v>
      </c>
      <c r="G291" s="87">
        <f t="shared" si="33"/>
        <v>1364851</v>
      </c>
      <c r="H291" s="87">
        <f t="shared" si="33"/>
        <v>1364851</v>
      </c>
      <c r="I291" s="286"/>
      <c r="J291" s="288">
        <f t="shared" si="29"/>
        <v>0</v>
      </c>
      <c r="K291" s="288">
        <f t="shared" si="30"/>
        <v>0</v>
      </c>
    </row>
    <row r="292" spans="1:11" ht="63.75">
      <c r="A292" s="25" t="s">
        <v>880</v>
      </c>
      <c r="B292" s="25"/>
      <c r="C292" s="24" t="s">
        <v>897</v>
      </c>
      <c r="D292" s="24" t="s">
        <v>770</v>
      </c>
      <c r="E292" s="28" t="s">
        <v>882</v>
      </c>
      <c r="F292" s="24"/>
      <c r="G292" s="87">
        <f t="shared" si="33"/>
        <v>1364851</v>
      </c>
      <c r="H292" s="87">
        <f t="shared" si="33"/>
        <v>1364851</v>
      </c>
      <c r="I292" s="286"/>
      <c r="J292" s="288">
        <f t="shared" si="29"/>
        <v>0</v>
      </c>
      <c r="K292" s="288">
        <f t="shared" si="30"/>
        <v>0</v>
      </c>
    </row>
    <row r="293" spans="1:11" ht="38.25">
      <c r="A293" s="25" t="s">
        <v>428</v>
      </c>
      <c r="B293" s="25"/>
      <c r="C293" s="24" t="s">
        <v>897</v>
      </c>
      <c r="D293" s="24" t="s">
        <v>770</v>
      </c>
      <c r="E293" s="28" t="s">
        <v>883</v>
      </c>
      <c r="F293" s="24"/>
      <c r="G293" s="87">
        <f>SUM(G294:G296)</f>
        <v>1364851</v>
      </c>
      <c r="H293" s="87">
        <f>SUM(H294:H296)</f>
        <v>1364851</v>
      </c>
      <c r="I293" s="286"/>
      <c r="J293" s="288">
        <f t="shared" si="29"/>
        <v>0</v>
      </c>
      <c r="K293" s="288">
        <f t="shared" si="30"/>
        <v>0</v>
      </c>
    </row>
    <row r="294" spans="1:11" ht="89.25">
      <c r="A294" s="23" t="s">
        <v>474</v>
      </c>
      <c r="B294" s="23"/>
      <c r="C294" s="24" t="s">
        <v>897</v>
      </c>
      <c r="D294" s="24" t="s">
        <v>770</v>
      </c>
      <c r="E294" s="28" t="s">
        <v>883</v>
      </c>
      <c r="F294" s="24" t="s">
        <v>292</v>
      </c>
      <c r="G294" s="89">
        <v>1192851</v>
      </c>
      <c r="H294" s="89">
        <v>1192851</v>
      </c>
      <c r="I294" s="286"/>
      <c r="J294" s="288">
        <f t="shared" si="29"/>
        <v>1192851</v>
      </c>
      <c r="K294" s="288">
        <f t="shared" si="30"/>
        <v>1192851</v>
      </c>
    </row>
    <row r="295" spans="1:11" ht="38.25">
      <c r="A295" s="23" t="s">
        <v>403</v>
      </c>
      <c r="B295" s="23"/>
      <c r="C295" s="24" t="s">
        <v>897</v>
      </c>
      <c r="D295" s="24" t="s">
        <v>770</v>
      </c>
      <c r="E295" s="28" t="s">
        <v>883</v>
      </c>
      <c r="F295" s="24" t="s">
        <v>456</v>
      </c>
      <c r="G295" s="89">
        <v>168000</v>
      </c>
      <c r="H295" s="89">
        <v>168000</v>
      </c>
      <c r="I295" s="286"/>
      <c r="J295" s="288">
        <f t="shared" si="29"/>
        <v>168000</v>
      </c>
      <c r="K295" s="288">
        <f t="shared" si="30"/>
        <v>168000</v>
      </c>
    </row>
    <row r="296" spans="1:11" ht="12.75">
      <c r="A296" s="106" t="s">
        <v>459</v>
      </c>
      <c r="B296" s="106"/>
      <c r="C296" s="105" t="s">
        <v>897</v>
      </c>
      <c r="D296" s="105" t="s">
        <v>770</v>
      </c>
      <c r="E296" s="29" t="s">
        <v>883</v>
      </c>
      <c r="F296" s="105">
        <v>800</v>
      </c>
      <c r="G296" s="120">
        <v>4000</v>
      </c>
      <c r="H296" s="120">
        <v>4000</v>
      </c>
      <c r="I296" s="286"/>
      <c r="J296" s="288">
        <f t="shared" si="29"/>
        <v>4000</v>
      </c>
      <c r="K296" s="288">
        <f t="shared" si="30"/>
        <v>4000</v>
      </c>
    </row>
    <row r="297" spans="1:11" ht="12.75">
      <c r="A297" s="33" t="s">
        <v>248</v>
      </c>
      <c r="B297" s="33"/>
      <c r="C297" s="34" t="s">
        <v>236</v>
      </c>
      <c r="D297" s="60" t="s">
        <v>649</v>
      </c>
      <c r="E297" s="34" t="s">
        <v>469</v>
      </c>
      <c r="F297" s="34" t="s">
        <v>469</v>
      </c>
      <c r="G297" s="90">
        <f>G298+G316+G325</f>
        <v>15402060</v>
      </c>
      <c r="H297" s="90">
        <f>H298+H316+H325</f>
        <v>15402060</v>
      </c>
      <c r="I297" s="286"/>
      <c r="J297" s="288">
        <f t="shared" si="29"/>
        <v>0</v>
      </c>
      <c r="K297" s="288">
        <f t="shared" si="30"/>
        <v>0</v>
      </c>
    </row>
    <row r="298" spans="1:11" ht="12.75">
      <c r="A298" s="22" t="s">
        <v>249</v>
      </c>
      <c r="B298" s="22"/>
      <c r="C298" s="21" t="s">
        <v>236</v>
      </c>
      <c r="D298" s="21" t="s">
        <v>769</v>
      </c>
      <c r="E298" s="21" t="s">
        <v>469</v>
      </c>
      <c r="F298" s="21" t="s">
        <v>469</v>
      </c>
      <c r="G298" s="129">
        <f>G299</f>
        <v>7986493</v>
      </c>
      <c r="H298" s="129">
        <f>H299</f>
        <v>7986493</v>
      </c>
      <c r="I298" s="286"/>
      <c r="J298" s="288">
        <f t="shared" si="29"/>
        <v>0</v>
      </c>
      <c r="K298" s="288">
        <f t="shared" si="30"/>
        <v>0</v>
      </c>
    </row>
    <row r="299" spans="1:11" ht="38.25">
      <c r="A299" s="31" t="s">
        <v>529</v>
      </c>
      <c r="B299" s="31"/>
      <c r="C299" s="24" t="s">
        <v>236</v>
      </c>
      <c r="D299" s="24" t="s">
        <v>769</v>
      </c>
      <c r="E299" s="28" t="s">
        <v>372</v>
      </c>
      <c r="F299" s="24" t="s">
        <v>469</v>
      </c>
      <c r="G299" s="87">
        <f>G300</f>
        <v>7986493</v>
      </c>
      <c r="H299" s="87">
        <f>H300</f>
        <v>7986493</v>
      </c>
      <c r="I299" s="286"/>
      <c r="J299" s="288">
        <f t="shared" si="29"/>
        <v>0</v>
      </c>
      <c r="K299" s="288">
        <f t="shared" si="30"/>
        <v>0</v>
      </c>
    </row>
    <row r="300" spans="1:11" ht="63.75">
      <c r="A300" s="20" t="s">
        <v>530</v>
      </c>
      <c r="B300" s="20"/>
      <c r="C300" s="24" t="s">
        <v>236</v>
      </c>
      <c r="D300" s="24" t="s">
        <v>769</v>
      </c>
      <c r="E300" s="13" t="s">
        <v>200</v>
      </c>
      <c r="F300" s="25" t="s">
        <v>469</v>
      </c>
      <c r="G300" s="87">
        <f>G301+G308+G312</f>
        <v>7986493</v>
      </c>
      <c r="H300" s="87">
        <f>H301+H308+H312</f>
        <v>7986493</v>
      </c>
      <c r="I300" s="286"/>
      <c r="J300" s="288">
        <f t="shared" si="29"/>
        <v>0</v>
      </c>
      <c r="K300" s="288">
        <f t="shared" si="30"/>
        <v>0</v>
      </c>
    </row>
    <row r="301" spans="1:11" ht="38.25">
      <c r="A301" s="66" t="s">
        <v>885</v>
      </c>
      <c r="B301" s="66"/>
      <c r="C301" s="24" t="s">
        <v>236</v>
      </c>
      <c r="D301" s="24" t="s">
        <v>769</v>
      </c>
      <c r="E301" s="65" t="s">
        <v>209</v>
      </c>
      <c r="F301" s="24"/>
      <c r="G301" s="87">
        <f>G302+G305</f>
        <v>7542420</v>
      </c>
      <c r="H301" s="87">
        <f>H302+H305</f>
        <v>7542420</v>
      </c>
      <c r="I301" s="286"/>
      <c r="J301" s="288">
        <f t="shared" si="29"/>
        <v>0</v>
      </c>
      <c r="K301" s="288">
        <f t="shared" si="30"/>
        <v>0</v>
      </c>
    </row>
    <row r="302" spans="1:11" ht="25.5">
      <c r="A302" s="25" t="s">
        <v>289</v>
      </c>
      <c r="B302" s="25"/>
      <c r="C302" s="24" t="s">
        <v>236</v>
      </c>
      <c r="D302" s="24" t="s">
        <v>769</v>
      </c>
      <c r="E302" s="28" t="s">
        <v>886</v>
      </c>
      <c r="F302" s="24" t="s">
        <v>469</v>
      </c>
      <c r="G302" s="87">
        <f>SUM(G303:G304)</f>
        <v>6862287</v>
      </c>
      <c r="H302" s="87">
        <f>SUM(H303:H304)</f>
        <v>6862287</v>
      </c>
      <c r="I302" s="286"/>
      <c r="J302" s="288">
        <f t="shared" si="29"/>
        <v>0</v>
      </c>
      <c r="K302" s="288">
        <f t="shared" si="30"/>
        <v>0</v>
      </c>
    </row>
    <row r="303" spans="1:11" ht="38.25">
      <c r="A303" s="23" t="s">
        <v>403</v>
      </c>
      <c r="B303" s="23"/>
      <c r="C303" s="24" t="s">
        <v>236</v>
      </c>
      <c r="D303" s="24" t="s">
        <v>769</v>
      </c>
      <c r="E303" s="28" t="s">
        <v>886</v>
      </c>
      <c r="F303" s="24">
        <v>200</v>
      </c>
      <c r="G303" s="89">
        <v>110000</v>
      </c>
      <c r="H303" s="89">
        <v>110000</v>
      </c>
      <c r="I303" s="286"/>
      <c r="J303" s="288">
        <f t="shared" si="29"/>
        <v>110000</v>
      </c>
      <c r="K303" s="288">
        <f t="shared" si="30"/>
        <v>110000</v>
      </c>
    </row>
    <row r="304" spans="1:11" ht="25.5">
      <c r="A304" s="23" t="s">
        <v>463</v>
      </c>
      <c r="B304" s="23"/>
      <c r="C304" s="24" t="s">
        <v>236</v>
      </c>
      <c r="D304" s="24" t="s">
        <v>769</v>
      </c>
      <c r="E304" s="28" t="s">
        <v>886</v>
      </c>
      <c r="F304" s="24">
        <v>300</v>
      </c>
      <c r="G304" s="89">
        <v>6752287</v>
      </c>
      <c r="H304" s="89">
        <v>6752287</v>
      </c>
      <c r="I304" s="286"/>
      <c r="J304" s="288">
        <f t="shared" si="29"/>
        <v>6752287</v>
      </c>
      <c r="K304" s="288">
        <f t="shared" si="30"/>
        <v>6752287</v>
      </c>
    </row>
    <row r="305" spans="1:11" ht="25.5">
      <c r="A305" s="25" t="s">
        <v>290</v>
      </c>
      <c r="B305" s="25"/>
      <c r="C305" s="24" t="s">
        <v>236</v>
      </c>
      <c r="D305" s="24" t="s">
        <v>769</v>
      </c>
      <c r="E305" s="28" t="s">
        <v>887</v>
      </c>
      <c r="F305" s="24" t="s">
        <v>469</v>
      </c>
      <c r="G305" s="87">
        <f>SUM(G306:G307)</f>
        <v>680133</v>
      </c>
      <c r="H305" s="87">
        <f>SUM(H306:H307)</f>
        <v>680133</v>
      </c>
      <c r="I305" s="286"/>
      <c r="J305" s="288">
        <f t="shared" si="29"/>
        <v>0</v>
      </c>
      <c r="K305" s="288">
        <f t="shared" si="30"/>
        <v>0</v>
      </c>
    </row>
    <row r="306" spans="1:11" ht="38.25">
      <c r="A306" s="23" t="s">
        <v>403</v>
      </c>
      <c r="B306" s="23"/>
      <c r="C306" s="24" t="s">
        <v>236</v>
      </c>
      <c r="D306" s="24" t="s">
        <v>769</v>
      </c>
      <c r="E306" s="28" t="s">
        <v>887</v>
      </c>
      <c r="F306" s="24">
        <v>200</v>
      </c>
      <c r="G306" s="89">
        <v>23000</v>
      </c>
      <c r="H306" s="89">
        <v>23000</v>
      </c>
      <c r="I306" s="286"/>
      <c r="J306" s="288">
        <f t="shared" si="29"/>
        <v>23000</v>
      </c>
      <c r="K306" s="288">
        <f t="shared" si="30"/>
        <v>23000</v>
      </c>
    </row>
    <row r="307" spans="1:11" ht="25.5">
      <c r="A307" s="23" t="s">
        <v>463</v>
      </c>
      <c r="B307" s="23"/>
      <c r="C307" s="24" t="s">
        <v>236</v>
      </c>
      <c r="D307" s="24" t="s">
        <v>769</v>
      </c>
      <c r="E307" s="28" t="s">
        <v>887</v>
      </c>
      <c r="F307" s="24" t="s">
        <v>462</v>
      </c>
      <c r="G307" s="89">
        <v>657133</v>
      </c>
      <c r="H307" s="89">
        <v>657133</v>
      </c>
      <c r="I307" s="286"/>
      <c r="J307" s="288">
        <f t="shared" si="29"/>
        <v>657133</v>
      </c>
      <c r="K307" s="288">
        <f t="shared" si="30"/>
        <v>657133</v>
      </c>
    </row>
    <row r="308" spans="1:11" ht="38.25">
      <c r="A308" s="63" t="s">
        <v>206</v>
      </c>
      <c r="B308" s="63"/>
      <c r="C308" s="21" t="s">
        <v>236</v>
      </c>
      <c r="D308" s="21" t="s">
        <v>769</v>
      </c>
      <c r="E308" s="65" t="s">
        <v>210</v>
      </c>
      <c r="F308" s="21"/>
      <c r="G308" s="87">
        <f>G309</f>
        <v>142484</v>
      </c>
      <c r="H308" s="87">
        <f>H309</f>
        <v>142484</v>
      </c>
      <c r="I308" s="286"/>
      <c r="J308" s="288">
        <f t="shared" si="29"/>
        <v>0</v>
      </c>
      <c r="K308" s="288">
        <f t="shared" si="30"/>
        <v>0</v>
      </c>
    </row>
    <row r="309" spans="1:11" ht="51">
      <c r="A309" s="25" t="s">
        <v>432</v>
      </c>
      <c r="B309" s="25"/>
      <c r="C309" s="24" t="s">
        <v>236</v>
      </c>
      <c r="D309" s="24" t="s">
        <v>769</v>
      </c>
      <c r="E309" s="28" t="s">
        <v>211</v>
      </c>
      <c r="F309" s="24" t="s">
        <v>469</v>
      </c>
      <c r="G309" s="87">
        <f>SUM(G310:G311)</f>
        <v>142484</v>
      </c>
      <c r="H309" s="87">
        <f>SUM(H310:H311)</f>
        <v>142484</v>
      </c>
      <c r="I309" s="286"/>
      <c r="J309" s="288">
        <f t="shared" si="29"/>
        <v>0</v>
      </c>
      <c r="K309" s="288">
        <f t="shared" si="30"/>
        <v>0</v>
      </c>
    </row>
    <row r="310" spans="1:11" ht="38.25">
      <c r="A310" s="23" t="s">
        <v>403</v>
      </c>
      <c r="B310" s="23"/>
      <c r="C310" s="24" t="s">
        <v>236</v>
      </c>
      <c r="D310" s="24" t="s">
        <v>769</v>
      </c>
      <c r="E310" s="28" t="s">
        <v>211</v>
      </c>
      <c r="F310" s="24">
        <v>200</v>
      </c>
      <c r="G310" s="87">
        <v>3052</v>
      </c>
      <c r="H310" s="87">
        <v>3052</v>
      </c>
      <c r="I310" s="286"/>
      <c r="J310" s="288">
        <f t="shared" si="29"/>
        <v>3052</v>
      </c>
      <c r="K310" s="288">
        <f t="shared" si="30"/>
        <v>3052</v>
      </c>
    </row>
    <row r="311" spans="1:11" ht="25.5">
      <c r="A311" s="23" t="s">
        <v>463</v>
      </c>
      <c r="B311" s="23"/>
      <c r="C311" s="24" t="s">
        <v>236</v>
      </c>
      <c r="D311" s="24" t="s">
        <v>769</v>
      </c>
      <c r="E311" s="28" t="s">
        <v>211</v>
      </c>
      <c r="F311" s="24" t="s">
        <v>462</v>
      </c>
      <c r="G311" s="89">
        <v>139432</v>
      </c>
      <c r="H311" s="89">
        <v>139432</v>
      </c>
      <c r="I311" s="286"/>
      <c r="J311" s="288">
        <f t="shared" si="29"/>
        <v>139432</v>
      </c>
      <c r="K311" s="288">
        <f t="shared" si="30"/>
        <v>139432</v>
      </c>
    </row>
    <row r="312" spans="1:11" ht="51">
      <c r="A312" s="71" t="s">
        <v>888</v>
      </c>
      <c r="B312" s="71"/>
      <c r="C312" s="21" t="s">
        <v>236</v>
      </c>
      <c r="D312" s="21" t="s">
        <v>769</v>
      </c>
      <c r="E312" s="13" t="s">
        <v>212</v>
      </c>
      <c r="F312" s="21"/>
      <c r="G312" s="87">
        <f>G313</f>
        <v>301589</v>
      </c>
      <c r="H312" s="87">
        <f>H313</f>
        <v>301589</v>
      </c>
      <c r="I312" s="286"/>
      <c r="J312" s="288">
        <f t="shared" si="29"/>
        <v>0</v>
      </c>
      <c r="K312" s="288">
        <f t="shared" si="30"/>
        <v>0</v>
      </c>
    </row>
    <row r="313" spans="1:11" ht="51">
      <c r="A313" s="25" t="s">
        <v>187</v>
      </c>
      <c r="B313" s="25"/>
      <c r="C313" s="24" t="s">
        <v>236</v>
      </c>
      <c r="D313" s="24" t="s">
        <v>769</v>
      </c>
      <c r="E313" s="28" t="s">
        <v>213</v>
      </c>
      <c r="F313" s="24" t="s">
        <v>469</v>
      </c>
      <c r="G313" s="87">
        <f>SUM(G314:G315)</f>
        <v>301589</v>
      </c>
      <c r="H313" s="87">
        <f>SUM(H314:H315)</f>
        <v>301589</v>
      </c>
      <c r="I313" s="286"/>
      <c r="J313" s="288">
        <f t="shared" si="29"/>
        <v>0</v>
      </c>
      <c r="K313" s="288">
        <f t="shared" si="30"/>
        <v>0</v>
      </c>
    </row>
    <row r="314" spans="1:11" ht="38.25">
      <c r="A314" s="23" t="s">
        <v>403</v>
      </c>
      <c r="B314" s="23"/>
      <c r="C314" s="24" t="s">
        <v>236</v>
      </c>
      <c r="D314" s="24" t="s">
        <v>769</v>
      </c>
      <c r="E314" s="28" t="s">
        <v>213</v>
      </c>
      <c r="F314" s="24">
        <v>200</v>
      </c>
      <c r="G314" s="89">
        <v>4500</v>
      </c>
      <c r="H314" s="89">
        <v>4500</v>
      </c>
      <c r="I314" s="286"/>
      <c r="J314" s="288">
        <f t="shared" si="29"/>
        <v>4500</v>
      </c>
      <c r="K314" s="288">
        <f t="shared" si="30"/>
        <v>4500</v>
      </c>
    </row>
    <row r="315" spans="1:11" ht="25.5">
      <c r="A315" s="23" t="s">
        <v>463</v>
      </c>
      <c r="B315" s="23"/>
      <c r="C315" s="24" t="s">
        <v>236</v>
      </c>
      <c r="D315" s="24" t="s">
        <v>769</v>
      </c>
      <c r="E315" s="28" t="s">
        <v>213</v>
      </c>
      <c r="F315" s="24">
        <v>300</v>
      </c>
      <c r="G315" s="89">
        <v>297089</v>
      </c>
      <c r="H315" s="89">
        <v>297089</v>
      </c>
      <c r="I315" s="286"/>
      <c r="J315" s="288">
        <f t="shared" si="29"/>
        <v>297089</v>
      </c>
      <c r="K315" s="288">
        <f t="shared" si="30"/>
        <v>297089</v>
      </c>
    </row>
    <row r="316" spans="1:11" ht="12.75">
      <c r="A316" s="22" t="s">
        <v>250</v>
      </c>
      <c r="B316" s="22"/>
      <c r="C316" s="21" t="s">
        <v>236</v>
      </c>
      <c r="D316" s="21" t="s">
        <v>159</v>
      </c>
      <c r="E316" s="21" t="s">
        <v>469</v>
      </c>
      <c r="F316" s="21" t="s">
        <v>469</v>
      </c>
      <c r="G316" s="87">
        <f>G317</f>
        <v>5274967</v>
      </c>
      <c r="H316" s="87">
        <f>H317</f>
        <v>5274967</v>
      </c>
      <c r="I316" s="286"/>
      <c r="J316" s="288">
        <f t="shared" si="29"/>
        <v>0</v>
      </c>
      <c r="K316" s="288">
        <f t="shared" si="30"/>
        <v>0</v>
      </c>
    </row>
    <row r="317" spans="1:11" ht="38.25">
      <c r="A317" s="31" t="s">
        <v>529</v>
      </c>
      <c r="B317" s="31"/>
      <c r="C317" s="24" t="s">
        <v>236</v>
      </c>
      <c r="D317" s="24" t="s">
        <v>159</v>
      </c>
      <c r="E317" s="28" t="s">
        <v>372</v>
      </c>
      <c r="F317" s="24"/>
      <c r="G317" s="87">
        <f>G318</f>
        <v>5274967</v>
      </c>
      <c r="H317" s="87">
        <f>H318</f>
        <v>5274967</v>
      </c>
      <c r="I317" s="286"/>
      <c r="J317" s="288">
        <f t="shared" si="29"/>
        <v>0</v>
      </c>
      <c r="K317" s="288">
        <f t="shared" si="30"/>
        <v>0</v>
      </c>
    </row>
    <row r="318" spans="1:11" ht="89.25">
      <c r="A318" s="20" t="s">
        <v>612</v>
      </c>
      <c r="B318" s="20"/>
      <c r="C318" s="24" t="s">
        <v>236</v>
      </c>
      <c r="D318" s="24" t="s">
        <v>159</v>
      </c>
      <c r="E318" s="13" t="s">
        <v>96</v>
      </c>
      <c r="F318" s="25" t="s">
        <v>469</v>
      </c>
      <c r="G318" s="87">
        <f>G319+G322</f>
        <v>5274967</v>
      </c>
      <c r="H318" s="87">
        <f>H319+H322</f>
        <v>5274967</v>
      </c>
      <c r="I318" s="286"/>
      <c r="J318" s="288">
        <f t="shared" si="29"/>
        <v>0</v>
      </c>
      <c r="K318" s="288">
        <f t="shared" si="30"/>
        <v>0</v>
      </c>
    </row>
    <row r="319" spans="1:11" ht="63.75">
      <c r="A319" s="66" t="s">
        <v>493</v>
      </c>
      <c r="B319" s="66"/>
      <c r="C319" s="24" t="s">
        <v>236</v>
      </c>
      <c r="D319" s="24" t="s">
        <v>159</v>
      </c>
      <c r="E319" s="24" t="s">
        <v>207</v>
      </c>
      <c r="F319" s="24"/>
      <c r="G319" s="87">
        <f>G320</f>
        <v>1265319</v>
      </c>
      <c r="H319" s="87">
        <f>H320</f>
        <v>1265319</v>
      </c>
      <c r="I319" s="286"/>
      <c r="J319" s="288">
        <f t="shared" si="29"/>
        <v>0</v>
      </c>
      <c r="K319" s="288">
        <f t="shared" si="30"/>
        <v>0</v>
      </c>
    </row>
    <row r="320" spans="1:11" ht="12.75">
      <c r="A320" s="63" t="s">
        <v>237</v>
      </c>
      <c r="B320" s="63"/>
      <c r="C320" s="24" t="s">
        <v>236</v>
      </c>
      <c r="D320" s="24" t="s">
        <v>159</v>
      </c>
      <c r="E320" s="28" t="s">
        <v>494</v>
      </c>
      <c r="F320" s="24"/>
      <c r="G320" s="87">
        <f>G321</f>
        <v>1265319</v>
      </c>
      <c r="H320" s="87">
        <f>H321</f>
        <v>1265319</v>
      </c>
      <c r="I320" s="286"/>
      <c r="J320" s="288">
        <f t="shared" si="29"/>
        <v>0</v>
      </c>
      <c r="K320" s="288">
        <f t="shared" si="30"/>
        <v>0</v>
      </c>
    </row>
    <row r="321" spans="1:11" ht="25.5">
      <c r="A321" s="23" t="s">
        <v>463</v>
      </c>
      <c r="B321" s="23"/>
      <c r="C321" s="24" t="s">
        <v>236</v>
      </c>
      <c r="D321" s="24" t="s">
        <v>159</v>
      </c>
      <c r="E321" s="28" t="s">
        <v>494</v>
      </c>
      <c r="F321" s="24">
        <v>300</v>
      </c>
      <c r="G321" s="89">
        <v>1265319</v>
      </c>
      <c r="H321" s="89">
        <v>1265319</v>
      </c>
      <c r="I321" s="286"/>
      <c r="J321" s="288">
        <f t="shared" si="29"/>
        <v>1265319</v>
      </c>
      <c r="K321" s="288">
        <f t="shared" si="30"/>
        <v>1265319</v>
      </c>
    </row>
    <row r="322" spans="1:11" ht="76.5">
      <c r="A322" s="66" t="s">
        <v>208</v>
      </c>
      <c r="B322" s="66"/>
      <c r="C322" s="24" t="s">
        <v>236</v>
      </c>
      <c r="D322" s="24" t="s">
        <v>159</v>
      </c>
      <c r="E322" s="13" t="s">
        <v>495</v>
      </c>
      <c r="F322" s="25"/>
      <c r="G322" s="87">
        <f>G323</f>
        <v>4009648</v>
      </c>
      <c r="H322" s="87">
        <f>H323</f>
        <v>4009648</v>
      </c>
      <c r="I322" s="286"/>
      <c r="J322" s="288">
        <f t="shared" si="29"/>
        <v>0</v>
      </c>
      <c r="K322" s="288">
        <f t="shared" si="30"/>
        <v>0</v>
      </c>
    </row>
    <row r="323" spans="1:11" ht="51">
      <c r="A323" s="25" t="s">
        <v>291</v>
      </c>
      <c r="B323" s="25"/>
      <c r="C323" s="24" t="s">
        <v>236</v>
      </c>
      <c r="D323" s="24" t="s">
        <v>159</v>
      </c>
      <c r="E323" s="28" t="s">
        <v>496</v>
      </c>
      <c r="F323" s="24" t="s">
        <v>469</v>
      </c>
      <c r="G323" s="87">
        <f>SUM(G324:G324)</f>
        <v>4009648</v>
      </c>
      <c r="H323" s="87">
        <f>SUM(H324:H324)</f>
        <v>4009648</v>
      </c>
      <c r="I323" s="286"/>
      <c r="J323" s="288">
        <f t="shared" si="29"/>
        <v>0</v>
      </c>
      <c r="K323" s="288">
        <f t="shared" si="30"/>
        <v>0</v>
      </c>
    </row>
    <row r="324" spans="1:11" ht="25.5">
      <c r="A324" s="23" t="s">
        <v>463</v>
      </c>
      <c r="B324" s="23"/>
      <c r="C324" s="24" t="s">
        <v>236</v>
      </c>
      <c r="D324" s="24" t="s">
        <v>159</v>
      </c>
      <c r="E324" s="28" t="s">
        <v>496</v>
      </c>
      <c r="F324" s="24">
        <v>300</v>
      </c>
      <c r="G324" s="89">
        <v>4009648</v>
      </c>
      <c r="H324" s="89">
        <v>4009648</v>
      </c>
      <c r="I324" s="286"/>
      <c r="J324" s="288">
        <f t="shared" si="29"/>
        <v>4009648</v>
      </c>
      <c r="K324" s="288">
        <f t="shared" si="30"/>
        <v>4009648</v>
      </c>
    </row>
    <row r="325" spans="1:11" ht="25.5">
      <c r="A325" s="22" t="s">
        <v>256</v>
      </c>
      <c r="B325" s="22"/>
      <c r="C325" s="21" t="s">
        <v>236</v>
      </c>
      <c r="D325" s="21" t="s">
        <v>160</v>
      </c>
      <c r="E325" s="21" t="s">
        <v>469</v>
      </c>
      <c r="F325" s="21" t="s">
        <v>469</v>
      </c>
      <c r="G325" s="87">
        <f aca="true" t="shared" si="34" ref="G325:H328">G326</f>
        <v>2140600</v>
      </c>
      <c r="H325" s="87">
        <f t="shared" si="34"/>
        <v>2140600</v>
      </c>
      <c r="I325" s="286"/>
      <c r="J325" s="288">
        <f t="shared" si="29"/>
        <v>0</v>
      </c>
      <c r="K325" s="288">
        <f t="shared" si="30"/>
        <v>0</v>
      </c>
    </row>
    <row r="326" spans="1:11" ht="38.25">
      <c r="A326" s="31" t="s">
        <v>529</v>
      </c>
      <c r="B326" s="31"/>
      <c r="C326" s="24" t="s">
        <v>236</v>
      </c>
      <c r="D326" s="24" t="s">
        <v>160</v>
      </c>
      <c r="E326" s="28" t="s">
        <v>372</v>
      </c>
      <c r="F326" s="24" t="s">
        <v>469</v>
      </c>
      <c r="G326" s="87">
        <f t="shared" si="34"/>
        <v>2140600</v>
      </c>
      <c r="H326" s="87">
        <f t="shared" si="34"/>
        <v>2140600</v>
      </c>
      <c r="I326" s="286"/>
      <c r="J326" s="288">
        <f t="shared" si="29"/>
        <v>0</v>
      </c>
      <c r="K326" s="288">
        <f t="shared" si="30"/>
        <v>0</v>
      </c>
    </row>
    <row r="327" spans="1:11" ht="76.5">
      <c r="A327" s="20" t="s">
        <v>808</v>
      </c>
      <c r="B327" s="20"/>
      <c r="C327" s="24" t="s">
        <v>236</v>
      </c>
      <c r="D327" s="24" t="s">
        <v>160</v>
      </c>
      <c r="E327" s="13" t="s">
        <v>95</v>
      </c>
      <c r="F327" s="25" t="s">
        <v>469</v>
      </c>
      <c r="G327" s="87">
        <f t="shared" si="34"/>
        <v>2140600</v>
      </c>
      <c r="H327" s="87">
        <f t="shared" si="34"/>
        <v>2140600</v>
      </c>
      <c r="I327" s="286"/>
      <c r="J327" s="288">
        <f t="shared" si="29"/>
        <v>0</v>
      </c>
      <c r="K327" s="288">
        <f t="shared" si="30"/>
        <v>0</v>
      </c>
    </row>
    <row r="328" spans="1:11" ht="63.75">
      <c r="A328" s="67" t="s">
        <v>497</v>
      </c>
      <c r="B328" s="67"/>
      <c r="C328" s="24" t="s">
        <v>236</v>
      </c>
      <c r="D328" s="24" t="s">
        <v>160</v>
      </c>
      <c r="E328" s="13" t="s">
        <v>498</v>
      </c>
      <c r="F328" s="25"/>
      <c r="G328" s="87">
        <f t="shared" si="34"/>
        <v>2140600</v>
      </c>
      <c r="H328" s="87">
        <f t="shared" si="34"/>
        <v>2140600</v>
      </c>
      <c r="I328" s="286"/>
      <c r="J328" s="288">
        <f aca="true" t="shared" si="35" ref="J328:J348">IF(F328&lt;&gt;"",G328,)</f>
        <v>0</v>
      </c>
      <c r="K328" s="288">
        <f aca="true" t="shared" si="36" ref="K328:K348">IF(F328&lt;&gt;"",H328,)</f>
        <v>0</v>
      </c>
    </row>
    <row r="329" spans="1:11" ht="51">
      <c r="A329" s="25" t="s">
        <v>818</v>
      </c>
      <c r="B329" s="25"/>
      <c r="C329" s="24" t="s">
        <v>236</v>
      </c>
      <c r="D329" s="24" t="s">
        <v>160</v>
      </c>
      <c r="E329" s="13" t="s">
        <v>499</v>
      </c>
      <c r="F329" s="24" t="s">
        <v>469</v>
      </c>
      <c r="G329" s="87">
        <f>SUM(G330:G332)</f>
        <v>2140600</v>
      </c>
      <c r="H329" s="87">
        <f>SUM(H330:H332)</f>
        <v>2140600</v>
      </c>
      <c r="I329" s="286"/>
      <c r="J329" s="288">
        <f t="shared" si="35"/>
        <v>0</v>
      </c>
      <c r="K329" s="288">
        <f t="shared" si="36"/>
        <v>0</v>
      </c>
    </row>
    <row r="330" spans="1:11" ht="89.25">
      <c r="A330" s="23" t="s">
        <v>474</v>
      </c>
      <c r="B330" s="23"/>
      <c r="C330" s="24" t="s">
        <v>236</v>
      </c>
      <c r="D330" s="24" t="s">
        <v>160</v>
      </c>
      <c r="E330" s="13" t="s">
        <v>499</v>
      </c>
      <c r="F330" s="24">
        <v>100</v>
      </c>
      <c r="G330" s="89">
        <v>1999000</v>
      </c>
      <c r="H330" s="89">
        <v>1999000</v>
      </c>
      <c r="I330" s="286"/>
      <c r="J330" s="288">
        <f t="shared" si="35"/>
        <v>1999000</v>
      </c>
      <c r="K330" s="288">
        <f t="shared" si="36"/>
        <v>1999000</v>
      </c>
    </row>
    <row r="331" spans="1:11" ht="38.25">
      <c r="A331" s="23" t="s">
        <v>403</v>
      </c>
      <c r="B331" s="23"/>
      <c r="C331" s="24" t="s">
        <v>236</v>
      </c>
      <c r="D331" s="24" t="s">
        <v>160</v>
      </c>
      <c r="E331" s="13" t="s">
        <v>499</v>
      </c>
      <c r="F331" s="25">
        <v>200</v>
      </c>
      <c r="G331" s="89">
        <v>141000</v>
      </c>
      <c r="H331" s="89">
        <v>141000</v>
      </c>
      <c r="I331" s="286"/>
      <c r="J331" s="288">
        <f t="shared" si="35"/>
        <v>141000</v>
      </c>
      <c r="K331" s="288">
        <f t="shared" si="36"/>
        <v>141000</v>
      </c>
    </row>
    <row r="332" spans="1:11" ht="12.75">
      <c r="A332" s="26" t="s">
        <v>459</v>
      </c>
      <c r="B332" s="26"/>
      <c r="C332" s="27" t="s">
        <v>236</v>
      </c>
      <c r="D332" s="27" t="s">
        <v>160</v>
      </c>
      <c r="E332" s="68" t="s">
        <v>499</v>
      </c>
      <c r="F332" s="51">
        <v>800</v>
      </c>
      <c r="G332" s="86">
        <v>600</v>
      </c>
      <c r="H332" s="86">
        <v>600</v>
      </c>
      <c r="I332" s="286"/>
      <c r="J332" s="288">
        <f t="shared" si="35"/>
        <v>600</v>
      </c>
      <c r="K332" s="288">
        <f t="shared" si="36"/>
        <v>600</v>
      </c>
    </row>
    <row r="333" spans="1:11" ht="25.5">
      <c r="A333" s="33" t="s">
        <v>457</v>
      </c>
      <c r="B333" s="33"/>
      <c r="C333" s="34" t="s">
        <v>768</v>
      </c>
      <c r="D333" s="60" t="s">
        <v>649</v>
      </c>
      <c r="E333" s="34" t="s">
        <v>469</v>
      </c>
      <c r="F333" s="34" t="s">
        <v>469</v>
      </c>
      <c r="G333" s="170">
        <f aca="true" t="shared" si="37" ref="G333:H338">G334</f>
        <v>55000</v>
      </c>
      <c r="H333" s="170">
        <f t="shared" si="37"/>
        <v>55000</v>
      </c>
      <c r="I333" s="286"/>
      <c r="J333" s="288">
        <f t="shared" si="35"/>
        <v>0</v>
      </c>
      <c r="K333" s="288">
        <f t="shared" si="36"/>
        <v>0</v>
      </c>
    </row>
    <row r="334" spans="1:11" ht="38.25">
      <c r="A334" s="22" t="s">
        <v>458</v>
      </c>
      <c r="B334" s="22"/>
      <c r="C334" s="21" t="s">
        <v>768</v>
      </c>
      <c r="D334" s="21" t="s">
        <v>156</v>
      </c>
      <c r="E334" s="45" t="s">
        <v>469</v>
      </c>
      <c r="F334" s="45" t="s">
        <v>469</v>
      </c>
      <c r="G334" s="87">
        <f t="shared" si="37"/>
        <v>55000</v>
      </c>
      <c r="H334" s="87">
        <f t="shared" si="37"/>
        <v>55000</v>
      </c>
      <c r="I334" s="286"/>
      <c r="J334" s="288">
        <f t="shared" si="35"/>
        <v>0</v>
      </c>
      <c r="K334" s="288">
        <f t="shared" si="36"/>
        <v>0</v>
      </c>
    </row>
    <row r="335" spans="1:11" ht="38.25">
      <c r="A335" s="31" t="s">
        <v>538</v>
      </c>
      <c r="B335" s="31"/>
      <c r="C335" s="24" t="s">
        <v>768</v>
      </c>
      <c r="D335" s="24" t="s">
        <v>156</v>
      </c>
      <c r="E335" s="28" t="s">
        <v>938</v>
      </c>
      <c r="F335" s="35" t="s">
        <v>469</v>
      </c>
      <c r="G335" s="87">
        <f t="shared" si="37"/>
        <v>55000</v>
      </c>
      <c r="H335" s="87">
        <f t="shared" si="37"/>
        <v>55000</v>
      </c>
      <c r="I335" s="286"/>
      <c r="J335" s="288">
        <f t="shared" si="35"/>
        <v>0</v>
      </c>
      <c r="K335" s="288">
        <f t="shared" si="36"/>
        <v>0</v>
      </c>
    </row>
    <row r="336" spans="1:11" ht="76.5">
      <c r="A336" s="20" t="s">
        <v>819</v>
      </c>
      <c r="B336" s="20"/>
      <c r="C336" s="24" t="s">
        <v>768</v>
      </c>
      <c r="D336" s="24" t="s">
        <v>156</v>
      </c>
      <c r="E336" s="28" t="s">
        <v>202</v>
      </c>
      <c r="F336" s="36" t="s">
        <v>469</v>
      </c>
      <c r="G336" s="87">
        <f t="shared" si="37"/>
        <v>55000</v>
      </c>
      <c r="H336" s="87">
        <f t="shared" si="37"/>
        <v>55000</v>
      </c>
      <c r="I336" s="286"/>
      <c r="J336" s="288">
        <f t="shared" si="35"/>
        <v>0</v>
      </c>
      <c r="K336" s="288">
        <f t="shared" si="36"/>
        <v>0</v>
      </c>
    </row>
    <row r="337" spans="1:11" ht="76.5">
      <c r="A337" s="63" t="s">
        <v>201</v>
      </c>
      <c r="B337" s="63"/>
      <c r="C337" s="24" t="s">
        <v>768</v>
      </c>
      <c r="D337" s="24" t="s">
        <v>156</v>
      </c>
      <c r="E337" s="28" t="s">
        <v>203</v>
      </c>
      <c r="F337" s="36"/>
      <c r="G337" s="87">
        <f t="shared" si="37"/>
        <v>55000</v>
      </c>
      <c r="H337" s="87">
        <f t="shared" si="37"/>
        <v>55000</v>
      </c>
      <c r="I337" s="286"/>
      <c r="J337" s="288">
        <f t="shared" si="35"/>
        <v>0</v>
      </c>
      <c r="K337" s="288">
        <f t="shared" si="36"/>
        <v>0</v>
      </c>
    </row>
    <row r="338" spans="1:11" ht="25.5">
      <c r="A338" s="69" t="s">
        <v>204</v>
      </c>
      <c r="B338" s="69"/>
      <c r="C338" s="24" t="s">
        <v>768</v>
      </c>
      <c r="D338" s="24" t="s">
        <v>156</v>
      </c>
      <c r="E338" s="28" t="s">
        <v>205</v>
      </c>
      <c r="F338" s="35" t="s">
        <v>469</v>
      </c>
      <c r="G338" s="87">
        <f t="shared" si="37"/>
        <v>55000</v>
      </c>
      <c r="H338" s="87">
        <f t="shared" si="37"/>
        <v>55000</v>
      </c>
      <c r="I338" s="286"/>
      <c r="J338" s="288">
        <f t="shared" si="35"/>
        <v>0</v>
      </c>
      <c r="K338" s="288">
        <f t="shared" si="36"/>
        <v>0</v>
      </c>
    </row>
    <row r="339" spans="1:11" ht="25.5">
      <c r="A339" s="26" t="s">
        <v>188</v>
      </c>
      <c r="B339" s="26"/>
      <c r="C339" s="27" t="s">
        <v>768</v>
      </c>
      <c r="D339" s="27" t="s">
        <v>156</v>
      </c>
      <c r="E339" s="30" t="s">
        <v>205</v>
      </c>
      <c r="F339" s="27" t="s">
        <v>464</v>
      </c>
      <c r="G339" s="86">
        <v>55000</v>
      </c>
      <c r="H339" s="86">
        <v>55000</v>
      </c>
      <c r="I339" s="286"/>
      <c r="J339" s="288">
        <f t="shared" si="35"/>
        <v>55000</v>
      </c>
      <c r="K339" s="288">
        <f t="shared" si="36"/>
        <v>55000</v>
      </c>
    </row>
    <row r="340" spans="1:11" ht="25.5">
      <c r="A340" s="230" t="s">
        <v>224</v>
      </c>
      <c r="B340" s="231" t="s">
        <v>223</v>
      </c>
      <c r="C340" s="232"/>
      <c r="D340" s="232"/>
      <c r="E340" s="233"/>
      <c r="F340" s="234"/>
      <c r="G340" s="235">
        <f>G341</f>
        <v>971994</v>
      </c>
      <c r="H340" s="235">
        <f>H341</f>
        <v>971994</v>
      </c>
      <c r="I340" s="286"/>
      <c r="J340" s="288">
        <f t="shared" si="35"/>
        <v>0</v>
      </c>
      <c r="K340" s="288">
        <f t="shared" si="36"/>
        <v>0</v>
      </c>
    </row>
    <row r="341" spans="1:11" ht="38.25">
      <c r="A341" s="31" t="s">
        <v>536</v>
      </c>
      <c r="B341" s="31"/>
      <c r="C341" s="24" t="s">
        <v>156</v>
      </c>
      <c r="D341" s="24" t="s">
        <v>160</v>
      </c>
      <c r="E341" s="28" t="s">
        <v>941</v>
      </c>
      <c r="F341" s="25" t="s">
        <v>469</v>
      </c>
      <c r="G341" s="87">
        <f>G342+G345</f>
        <v>971994</v>
      </c>
      <c r="H341" s="87">
        <f>H342+H345</f>
        <v>971994</v>
      </c>
      <c r="I341" s="286"/>
      <c r="J341" s="288">
        <f t="shared" si="35"/>
        <v>0</v>
      </c>
      <c r="K341" s="288">
        <f t="shared" si="36"/>
        <v>0</v>
      </c>
    </row>
    <row r="342" spans="1:11" ht="38.25">
      <c r="A342" s="20" t="s">
        <v>537</v>
      </c>
      <c r="B342" s="20"/>
      <c r="C342" s="24" t="s">
        <v>156</v>
      </c>
      <c r="D342" s="24" t="s">
        <v>160</v>
      </c>
      <c r="E342" s="13" t="s">
        <v>942</v>
      </c>
      <c r="F342" s="24" t="s">
        <v>469</v>
      </c>
      <c r="G342" s="87">
        <f>G343</f>
        <v>593652</v>
      </c>
      <c r="H342" s="87">
        <f>H343</f>
        <v>593652</v>
      </c>
      <c r="I342" s="286"/>
      <c r="J342" s="288">
        <f t="shared" si="35"/>
        <v>0</v>
      </c>
      <c r="K342" s="288">
        <f t="shared" si="36"/>
        <v>0</v>
      </c>
    </row>
    <row r="343" spans="1:11" ht="38.25">
      <c r="A343" s="25" t="s">
        <v>428</v>
      </c>
      <c r="B343" s="25"/>
      <c r="C343" s="24" t="s">
        <v>156</v>
      </c>
      <c r="D343" s="24" t="s">
        <v>160</v>
      </c>
      <c r="E343" s="28" t="s">
        <v>943</v>
      </c>
      <c r="F343" s="24"/>
      <c r="G343" s="87">
        <f>SUM(G344:G344)</f>
        <v>593652</v>
      </c>
      <c r="H343" s="87">
        <f>SUM(H344:H344)</f>
        <v>593652</v>
      </c>
      <c r="I343" s="286"/>
      <c r="J343" s="288">
        <f t="shared" si="35"/>
        <v>0</v>
      </c>
      <c r="K343" s="288">
        <f t="shared" si="36"/>
        <v>0</v>
      </c>
    </row>
    <row r="344" spans="1:11" ht="89.25">
      <c r="A344" s="23" t="s">
        <v>474</v>
      </c>
      <c r="B344" s="23"/>
      <c r="C344" s="24" t="s">
        <v>156</v>
      </c>
      <c r="D344" s="24" t="s">
        <v>160</v>
      </c>
      <c r="E344" s="28" t="s">
        <v>943</v>
      </c>
      <c r="F344" s="24">
        <v>100</v>
      </c>
      <c r="G344" s="87">
        <v>593652</v>
      </c>
      <c r="H344" s="87">
        <v>593652</v>
      </c>
      <c r="I344" s="286"/>
      <c r="J344" s="288">
        <f t="shared" si="35"/>
        <v>593652</v>
      </c>
      <c r="K344" s="288">
        <f t="shared" si="36"/>
        <v>593652</v>
      </c>
    </row>
    <row r="345" spans="1:11" ht="25.5">
      <c r="A345" s="23" t="s">
        <v>131</v>
      </c>
      <c r="B345" s="23"/>
      <c r="C345" s="24" t="s">
        <v>156</v>
      </c>
      <c r="D345" s="24" t="s">
        <v>160</v>
      </c>
      <c r="E345" s="13" t="s">
        <v>130</v>
      </c>
      <c r="F345" s="24"/>
      <c r="G345" s="87">
        <f>G346</f>
        <v>378342</v>
      </c>
      <c r="H345" s="87">
        <f>H346</f>
        <v>378342</v>
      </c>
      <c r="I345" s="286"/>
      <c r="J345" s="288">
        <f t="shared" si="35"/>
        <v>0</v>
      </c>
      <c r="K345" s="288">
        <f t="shared" si="36"/>
        <v>0</v>
      </c>
    </row>
    <row r="346" spans="1:11" ht="38.25">
      <c r="A346" s="25" t="s">
        <v>428</v>
      </c>
      <c r="B346" s="25"/>
      <c r="C346" s="24" t="s">
        <v>156</v>
      </c>
      <c r="D346" s="24" t="s">
        <v>160</v>
      </c>
      <c r="E346" s="28" t="s">
        <v>129</v>
      </c>
      <c r="F346" s="24"/>
      <c r="G346" s="87">
        <f>SUM(G347:G348)</f>
        <v>378342</v>
      </c>
      <c r="H346" s="87">
        <f>SUM(H347:H348)</f>
        <v>378342</v>
      </c>
      <c r="I346" s="286"/>
      <c r="J346" s="288">
        <f t="shared" si="35"/>
        <v>0</v>
      </c>
      <c r="K346" s="288">
        <f t="shared" si="36"/>
        <v>0</v>
      </c>
    </row>
    <row r="347" spans="1:11" ht="89.25">
      <c r="A347" s="23" t="s">
        <v>474</v>
      </c>
      <c r="B347" s="23"/>
      <c r="C347" s="24" t="s">
        <v>156</v>
      </c>
      <c r="D347" s="24" t="s">
        <v>160</v>
      </c>
      <c r="E347" s="28" t="s">
        <v>129</v>
      </c>
      <c r="F347" s="24">
        <v>100</v>
      </c>
      <c r="G347" s="89">
        <v>321342</v>
      </c>
      <c r="H347" s="89">
        <v>321342</v>
      </c>
      <c r="I347" s="286"/>
      <c r="J347" s="288">
        <f t="shared" si="35"/>
        <v>321342</v>
      </c>
      <c r="K347" s="288">
        <f t="shared" si="36"/>
        <v>321342</v>
      </c>
    </row>
    <row r="348" spans="1:11" ht="38.25">
      <c r="A348" s="26" t="s">
        <v>403</v>
      </c>
      <c r="B348" s="26"/>
      <c r="C348" s="27" t="s">
        <v>156</v>
      </c>
      <c r="D348" s="27" t="s">
        <v>160</v>
      </c>
      <c r="E348" s="30" t="s">
        <v>129</v>
      </c>
      <c r="F348" s="27">
        <v>200</v>
      </c>
      <c r="G348" s="86">
        <v>57000</v>
      </c>
      <c r="H348" s="86">
        <v>57000</v>
      </c>
      <c r="I348" s="286"/>
      <c r="J348" s="288">
        <f t="shared" si="35"/>
        <v>57000</v>
      </c>
      <c r="K348" s="288">
        <f t="shared" si="36"/>
        <v>57000</v>
      </c>
    </row>
    <row r="349" spans="1:11" ht="12.75">
      <c r="A349" s="281" t="s">
        <v>500</v>
      </c>
      <c r="B349" s="26"/>
      <c r="C349" s="27"/>
      <c r="D349" s="27"/>
      <c r="E349" s="30"/>
      <c r="F349" s="27"/>
      <c r="G349" s="285">
        <v>4245408</v>
      </c>
      <c r="H349" s="285">
        <v>8509959</v>
      </c>
      <c r="I349" s="286"/>
      <c r="J349" s="288">
        <f>G349</f>
        <v>4245408</v>
      </c>
      <c r="K349" s="288">
        <f>H349</f>
        <v>8509959</v>
      </c>
    </row>
  </sheetData>
  <sheetProtection/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D2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2.140625" style="3" customWidth="1"/>
    <col min="2" max="2" width="50.140625" style="3" customWidth="1"/>
    <col min="3" max="3" width="14.57421875" style="3" customWidth="1"/>
    <col min="4" max="16384" width="9.140625" style="3" customWidth="1"/>
  </cols>
  <sheetData>
    <row r="1" spans="2:3" ht="12.75">
      <c r="B1" s="62"/>
      <c r="C1" s="62" t="s">
        <v>165</v>
      </c>
    </row>
    <row r="2" spans="2:3" ht="12.75">
      <c r="B2" s="62"/>
      <c r="C2" s="11" t="s">
        <v>433</v>
      </c>
    </row>
    <row r="3" spans="2:3" ht="12.75">
      <c r="B3" s="10"/>
      <c r="C3" s="174" t="s">
        <v>338</v>
      </c>
    </row>
    <row r="4" spans="1:3" ht="12.75">
      <c r="A4" s="466" t="s">
        <v>337</v>
      </c>
      <c r="B4" s="466"/>
      <c r="C4" s="466"/>
    </row>
    <row r="5" spans="1:3" ht="12.75">
      <c r="A5" s="4"/>
      <c r="C5" s="5" t="s">
        <v>282</v>
      </c>
    </row>
    <row r="6" spans="1:3" ht="33.75">
      <c r="A6" s="6" t="s">
        <v>780</v>
      </c>
      <c r="B6" s="6" t="s">
        <v>174</v>
      </c>
      <c r="C6" s="6" t="s">
        <v>126</v>
      </c>
    </row>
    <row r="7" spans="1:3" ht="12.75">
      <c r="A7" s="6">
        <v>1</v>
      </c>
      <c r="B7" s="6">
        <v>2</v>
      </c>
      <c r="C7" s="6">
        <v>3</v>
      </c>
    </row>
    <row r="8" spans="1:4" ht="25.5">
      <c r="A8" s="7" t="s">
        <v>230</v>
      </c>
      <c r="B8" s="8" t="s">
        <v>773</v>
      </c>
      <c r="C8" s="136">
        <v>10067000</v>
      </c>
      <c r="D8" s="38"/>
    </row>
    <row r="9" spans="1:4" ht="25.5" hidden="1">
      <c r="A9" s="7" t="s">
        <v>231</v>
      </c>
      <c r="B9" s="2" t="s">
        <v>232</v>
      </c>
      <c r="C9" s="137">
        <f>C10</f>
        <v>0</v>
      </c>
      <c r="D9" s="38"/>
    </row>
    <row r="10" spans="1:4" ht="25.5" hidden="1">
      <c r="A10" s="7" t="s">
        <v>233</v>
      </c>
      <c r="B10" s="2" t="s">
        <v>234</v>
      </c>
      <c r="C10" s="137">
        <f>C11</f>
        <v>0</v>
      </c>
      <c r="D10" s="38"/>
    </row>
    <row r="11" spans="1:4" ht="38.25" hidden="1">
      <c r="A11" s="7" t="s">
        <v>774</v>
      </c>
      <c r="B11" s="2" t="s">
        <v>898</v>
      </c>
      <c r="C11" s="138"/>
      <c r="D11" s="38"/>
    </row>
    <row r="12" spans="1:4" ht="25.5">
      <c r="A12" s="7" t="s">
        <v>776</v>
      </c>
      <c r="B12" s="2" t="s">
        <v>775</v>
      </c>
      <c r="C12" s="137">
        <f>C13+C15</f>
        <v>10067000</v>
      </c>
      <c r="D12" s="38"/>
    </row>
    <row r="13" spans="1:4" ht="38.25">
      <c r="A13" s="39" t="s">
        <v>531</v>
      </c>
      <c r="B13" s="40" t="s">
        <v>553</v>
      </c>
      <c r="C13" s="137">
        <f>C14</f>
        <v>28299000</v>
      </c>
      <c r="D13" s="38"/>
    </row>
    <row r="14" spans="1:4" ht="38.25">
      <c r="A14" s="39" t="s">
        <v>532</v>
      </c>
      <c r="B14" s="40" t="s">
        <v>554</v>
      </c>
      <c r="C14" s="138">
        <v>28299000</v>
      </c>
      <c r="D14" s="38"/>
    </row>
    <row r="15" spans="1:4" ht="38.25">
      <c r="A15" s="7" t="s">
        <v>533</v>
      </c>
      <c r="B15" s="2" t="s">
        <v>771</v>
      </c>
      <c r="C15" s="137">
        <f>C16</f>
        <v>-18232000</v>
      </c>
      <c r="D15" s="38"/>
    </row>
    <row r="16" spans="1:4" ht="38.25">
      <c r="A16" s="7" t="s">
        <v>534</v>
      </c>
      <c r="B16" s="2" t="s">
        <v>772</v>
      </c>
      <c r="C16" s="138">
        <v>-18232000</v>
      </c>
      <c r="D16" s="38"/>
    </row>
    <row r="17" spans="1:4" ht="25.5">
      <c r="A17" s="7" t="s">
        <v>626</v>
      </c>
      <c r="B17" s="9" t="s">
        <v>279</v>
      </c>
      <c r="C17" s="139">
        <f>C18+C22</f>
        <v>0</v>
      </c>
      <c r="D17" s="38"/>
    </row>
    <row r="18" spans="1:4" ht="12.75">
      <c r="A18" s="7" t="s">
        <v>627</v>
      </c>
      <c r="B18" s="9" t="s">
        <v>628</v>
      </c>
      <c r="C18" s="139">
        <f>C19</f>
        <v>-331447964</v>
      </c>
      <c r="D18" s="38"/>
    </row>
    <row r="19" spans="1:4" ht="12.75">
      <c r="A19" s="7" t="s">
        <v>629</v>
      </c>
      <c r="B19" s="9" t="s">
        <v>630</v>
      </c>
      <c r="C19" s="139">
        <f>C20</f>
        <v>-331447964</v>
      </c>
      <c r="D19" s="38"/>
    </row>
    <row r="20" spans="1:4" ht="25.5">
      <c r="A20" s="7" t="s">
        <v>280</v>
      </c>
      <c r="B20" s="9" t="s">
        <v>631</v>
      </c>
      <c r="C20" s="139">
        <f>C21</f>
        <v>-331447964</v>
      </c>
      <c r="D20" s="38"/>
    </row>
    <row r="21" spans="1:4" ht="25.5">
      <c r="A21" s="7" t="s">
        <v>632</v>
      </c>
      <c r="B21" s="9" t="s">
        <v>633</v>
      </c>
      <c r="C21" s="138">
        <v>-331447964</v>
      </c>
      <c r="D21" s="38"/>
    </row>
    <row r="22" spans="1:4" ht="12.75">
      <c r="A22" s="7" t="s">
        <v>889</v>
      </c>
      <c r="B22" s="9" t="s">
        <v>281</v>
      </c>
      <c r="C22" s="139">
        <f>C23</f>
        <v>331447964</v>
      </c>
      <c r="D22" s="38"/>
    </row>
    <row r="23" spans="1:4" ht="12.75">
      <c r="A23" s="7" t="s">
        <v>890</v>
      </c>
      <c r="B23" s="9" t="s">
        <v>891</v>
      </c>
      <c r="C23" s="139">
        <f>C24</f>
        <v>331447964</v>
      </c>
      <c r="D23" s="38"/>
    </row>
    <row r="24" spans="1:4" ht="25.5">
      <c r="A24" s="7" t="s">
        <v>892</v>
      </c>
      <c r="B24" s="9" t="s">
        <v>893</v>
      </c>
      <c r="C24" s="139">
        <f>C25</f>
        <v>331447964</v>
      </c>
      <c r="D24" s="38"/>
    </row>
    <row r="25" spans="1:4" ht="25.5">
      <c r="A25" s="7" t="s">
        <v>894</v>
      </c>
      <c r="B25" s="9" t="s">
        <v>895</v>
      </c>
      <c r="C25" s="140">
        <v>331447964</v>
      </c>
      <c r="D25" s="38"/>
    </row>
    <row r="26" ht="12.75">
      <c r="C26" s="41"/>
    </row>
  </sheetData>
  <sheetProtection/>
  <mergeCells count="1">
    <mergeCell ref="A4:C4"/>
  </mergeCells>
  <printOptions/>
  <pageMargins left="0.984251968503937" right="0.3937007874015748" top="0.5905511811023623" bottom="0.3937007874015748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Kochergin_AV</cp:lastModifiedBy>
  <cp:lastPrinted>2020-11-13T11:19:11Z</cp:lastPrinted>
  <dcterms:created xsi:type="dcterms:W3CDTF">2011-11-14T07:33:47Z</dcterms:created>
  <dcterms:modified xsi:type="dcterms:W3CDTF">2020-11-16T11:29:37Z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