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465" windowWidth="16605" windowHeight="7080" tabRatio="869" activeTab="4"/>
  </bookViews>
  <sheets>
    <sheet name="прил4" sheetId="1" r:id="rId1"/>
    <sheet name="прил6" sheetId="2" r:id="rId2"/>
    <sheet name="прил8" sheetId="3" r:id="rId3"/>
    <sheet name="прил10" sheetId="4" r:id="rId4"/>
    <sheet name="прил12" sheetId="5" r:id="rId5"/>
  </sheets>
  <definedNames/>
  <calcPr fullCalcOnLoad="1"/>
</workbook>
</file>

<file path=xl/sharedStrings.xml><?xml version="1.0" encoding="utf-8"?>
<sst xmlns="http://schemas.openxmlformats.org/spreadsheetml/2006/main" count="3794" uniqueCount="702">
  <si>
    <t>Обеспечение деятельности администрации города Щигры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</si>
  <si>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</si>
  <si>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</si>
  <si>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</si>
  <si>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</si>
  <si>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</si>
  <si>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</si>
  <si>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</si>
  <si>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</si>
  <si>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</si>
  <si>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</si>
  <si>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</si>
  <si>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</si>
  <si>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</si>
  <si>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</si>
  <si>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</si>
  <si>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</si>
  <si>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</si>
  <si>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</si>
  <si>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</si>
  <si>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</si>
  <si>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</si>
  <si>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</si>
  <si>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</si>
  <si>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</si>
  <si>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</si>
  <si>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</si>
  <si>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</si>
  <si>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</si>
  <si>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</si>
  <si>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03 2 04 53030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</si>
  <si>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</si>
  <si>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</si>
  <si>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</si>
  <si>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</si>
  <si>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</si>
  <si>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</si>
  <si>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</si>
  <si>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</si>
  <si>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</si>
  <si>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</si>
  <si>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</si>
  <si>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</si>
  <si>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</si>
  <si>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</si>
  <si>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</si>
  <si>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</si>
  <si>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</si>
  <si>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</si>
  <si>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</si>
  <si>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</si>
  <si>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</si>
  <si>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</si>
  <si>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</si>
  <si>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</si>
  <si>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</si>
  <si>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</si>
  <si>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</si>
  <si>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Жилищно-коммунальное хозяйство</t>
  </si>
  <si>
    <t>ДОХОДЫ, ВСЕГО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</si>
  <si>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</si>
  <si>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</si>
  <si>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</si>
  <si>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</si>
  <si>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</si>
  <si>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</si>
  <si>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</si>
  <si>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</si>
  <si>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</si>
  <si>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</si>
  <si>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</si>
  <si>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</si>
  <si>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</si>
  <si>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</si>
  <si>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</si>
  <si>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</si>
  <si>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</si>
  <si>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</si>
  <si>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</si>
  <si>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</si>
  <si>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</si>
  <si>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</si>
  <si>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</si>
  <si>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</si>
  <si>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</si>
  <si>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</si>
  <si>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</si>
  <si>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</si>
  <si>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</si>
  <si>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</si>
  <si>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</si>
  <si>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</si>
  <si>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</si>
  <si>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</si>
  <si>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</si>
  <si>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</si>
  <si>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</si>
  <si>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</si>
  <si>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</si>
  <si>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</si>
  <si>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</si>
  <si>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</si>
  <si>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</si>
  <si>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</si>
  <si>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</si>
  <si>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</si>
  <si>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</si>
  <si>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</si>
  <si>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</si>
  <si>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</si>
  <si>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</si>
  <si>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</si>
  <si>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</si>
  <si>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</si>
  <si>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</si>
  <si>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</si>
  <si>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</si>
  <si>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</si>
  <si>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</si>
  <si>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</si>
  <si>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</si>
  <si>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</si>
  <si>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</si>
  <si>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</si>
  <si>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</si>
  <si>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</si>
  <si>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</si>
  <si>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</si>
  <si>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</si>
  <si>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</si>
  <si>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</si>
  <si>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</si>
  <si>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</si>
  <si>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</si>
  <si>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</si>
  <si>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</si>
  <si>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</si>
  <si>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</si>
  <si>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</si>
  <si>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</si>
  <si>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</si>
  <si>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</si>
  <si>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</si>
  <si>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</si>
  <si>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</si>
  <si>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</si>
  <si>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</si>
  <si>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</si>
  <si>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</si>
  <si>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</si>
  <si>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</si>
  <si>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</si>
  <si>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</si>
  <si>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</si>
  <si>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</si>
  <si>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</si>
  <si>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</si>
  <si>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</si>
  <si>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</si>
  <si>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</si>
  <si>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</si>
  <si>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</si>
  <si>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</si>
  <si>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</si>
  <si>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</si>
  <si>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</si>
  <si>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</si>
  <si>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</si>
  <si>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</si>
  <si>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</si>
  <si>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</si>
  <si>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</si>
  <si>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</si>
  <si>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</si>
  <si>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</si>
  <si>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</si>
  <si>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</si>
  <si>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</si>
  <si>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</si>
  <si>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</si>
  <si>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</si>
  <si>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</si>
  <si>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</si>
  <si>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</si>
  <si>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</si>
  <si>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</si>
  <si>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</si>
  <si>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</si>
  <si>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</si>
  <si>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</si>
  <si>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</si>
  <si>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</si>
  <si>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</si>
  <si>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</si>
  <si>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</si>
  <si>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</si>
  <si>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</si>
  <si>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</si>
  <si>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</si>
  <si>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</si>
  <si>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</si>
  <si>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</si>
  <si>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</si>
  <si>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</si>
  <si>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</si>
  <si>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</si>
  <si>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</si>
  <si>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</si>
  <si>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</si>
  <si>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</si>
  <si>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</si>
  <si>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 на 2019-2023годы"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</si>
  <si>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</si>
  <si>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</si>
  <si>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</si>
  <si>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</si>
  <si>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</si>
  <si>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</si>
  <si>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</si>
  <si>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</si>
  <si>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</si>
  <si>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</si>
  <si>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</si>
  <si>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</si>
  <si>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</si>
  <si>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</si>
  <si>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</si>
  <si>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</si>
  <si>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</si>
  <si>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</si>
  <si>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</si>
  <si>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</si>
  <si>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</si>
  <si>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</si>
  <si>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</si>
  <si>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</si>
  <si>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</si>
  <si>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</si>
  <si>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</si>
  <si>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</si>
  <si>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</si>
  <si>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Региональный проект "Обеспечение устойчивого сокращения непригодного для проживания жилищного фонда"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</si>
  <si>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</si>
  <si>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</si>
  <si>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</si>
  <si>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</si>
  <si>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</si>
  <si>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</si>
  <si>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</si>
  <si>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</si>
  <si>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</si>
  <si>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</si>
  <si>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</si>
  <si>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</si>
  <si>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</si>
  <si>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</si>
  <si>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</si>
  <si>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</si>
  <si>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</si>
  <si>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</si>
  <si>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</si>
  <si>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</si>
  <si>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</si>
  <si>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</si>
  <si>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</si>
  <si>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</si>
  <si>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</si>
  <si>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</si>
  <si>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</si>
  <si>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</si>
  <si>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</si>
  <si>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</si>
  <si>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</si>
  <si>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</si>
  <si>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</si>
  <si>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</si>
  <si>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</si>
  <si>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</si>
  <si>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</si>
  <si>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</si>
  <si>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</si>
  <si>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</si>
  <si>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</si>
  <si>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</si>
  <si>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</si>
  <si>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</si>
  <si>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</si>
  <si>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</si>
  <si>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</si>
  <si>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</si>
  <si>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13 2 01 С1401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</si>
  <si>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</si>
  <si>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</si>
  <si>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</si>
  <si>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</si>
  <si>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</si>
  <si>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</si>
  <si>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</si>
  <si>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</si>
  <si>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</si>
  <si>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</si>
  <si>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</si>
  <si>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</si>
  <si>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</si>
  <si>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</si>
  <si>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</si>
  <si>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</si>
  <si>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</si>
  <si>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</si>
  <si>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</si>
  <si>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"Развитие малого и среднего предпринимательства в городе Щигры Курской области на 2021 - 2024 годы"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</si>
  <si>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</si>
  <si>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</si>
  <si>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</si>
  <si>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</si>
  <si>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</si>
  <si>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</si>
  <si>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</si>
  <si>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</si>
  <si>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</si>
  <si>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</si>
  <si>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</si>
  <si>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</si>
  <si>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</si>
  <si>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</si>
  <si>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</si>
  <si>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</si>
  <si>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</si>
  <si>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</si>
  <si>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</si>
  <si>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</si>
  <si>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</si>
  <si>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</si>
  <si>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</si>
  <si>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</si>
  <si>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</si>
  <si>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</si>
  <si>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</si>
  <si>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</si>
  <si>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</si>
  <si>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</si>
  <si>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</si>
  <si>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</si>
  <si>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</si>
  <si>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</si>
  <si>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</si>
  <si>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</si>
  <si>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01 03 00 00 00 0000 000</t>
  </si>
  <si>
    <t>ГРБС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</si>
  <si>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</si>
  <si>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</si>
  <si>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</si>
  <si>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</si>
  <si>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</si>
  <si>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</si>
  <si>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</si>
  <si>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</si>
  <si>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</si>
  <si>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</si>
  <si>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</si>
  <si>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</si>
  <si>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</si>
  <si>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</si>
  <si>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</si>
  <si>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</si>
  <si>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</si>
  <si>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</si>
  <si>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</si>
  <si>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</si>
  <si>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</si>
  <si>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</si>
  <si>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</si>
  <si>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</si>
  <si>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</si>
  <si>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</si>
  <si>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</si>
  <si>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</si>
  <si>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</si>
  <si>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</si>
  <si>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</si>
  <si>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</si>
  <si>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</si>
  <si>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</si>
  <si>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</si>
  <si>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</si>
  <si>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</si>
  <si>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</si>
  <si>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</si>
  <si>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</si>
  <si>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</si>
  <si>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</si>
  <si>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</si>
  <si>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</si>
  <si>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</si>
  <si>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</si>
  <si>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</si>
  <si>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</si>
  <si>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</si>
  <si>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</si>
  <si>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</si>
  <si>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</si>
  <si>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</si>
  <si>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</si>
  <si>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</si>
  <si>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</si>
  <si>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</si>
  <si>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</si>
  <si>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</si>
  <si>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</si>
  <si>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</si>
  <si>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</si>
  <si>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</si>
  <si>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</si>
  <si>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</si>
  <si>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</si>
  <si>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</si>
  <si>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</si>
  <si>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</si>
  <si>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</si>
  <si>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</si>
  <si>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</si>
  <si>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</si>
  <si>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</si>
  <si>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</si>
  <si>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</si>
  <si>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</si>
  <si>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</si>
  <si>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</si>
  <si>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</si>
  <si>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</si>
  <si>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</si>
  <si>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</si>
  <si>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</si>
  <si>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</si>
  <si>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</si>
  <si>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</si>
  <si>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</si>
  <si>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</si>
  <si>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</si>
  <si>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</si>
  <si>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</si>
  <si>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</si>
  <si>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</si>
  <si>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</si>
  <si>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</si>
  <si>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</si>
  <si>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</si>
  <si>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</si>
  <si>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</si>
  <si>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</si>
  <si>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</si>
  <si>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</si>
  <si>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</si>
  <si>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</si>
  <si>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</si>
  <si>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</si>
  <si>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</si>
  <si>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</si>
  <si>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</si>
  <si>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</si>
  <si>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</si>
  <si>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</si>
  <si>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</si>
  <si>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</si>
  <si>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</si>
  <si>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</si>
  <si>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</si>
  <si>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</si>
  <si>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</si>
  <si>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</si>
  <si>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</si>
  <si>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</si>
  <si>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</si>
  <si>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</si>
  <si>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</si>
  <si>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</si>
  <si>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</si>
  <si>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</si>
  <si>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</si>
  <si>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</si>
  <si>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</si>
  <si>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</si>
  <si>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</si>
  <si>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</si>
  <si>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</si>
  <si>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</si>
  <si>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</si>
  <si>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</si>
  <si>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</si>
  <si>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</si>
  <si>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</si>
  <si>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</si>
  <si>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</si>
  <si>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</si>
  <si>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</si>
  <si>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</si>
  <si>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</si>
  <si>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</si>
  <si>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</si>
  <si>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</si>
  <si>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</si>
  <si>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</si>
  <si>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</si>
  <si>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</si>
  <si>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</si>
  <si>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</si>
  <si>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</si>
  <si>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</si>
  <si>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</si>
  <si>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</si>
  <si>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</si>
  <si>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</si>
  <si>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</si>
  <si>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</si>
  <si>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</si>
  <si>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</si>
  <si>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</si>
  <si>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</si>
  <si>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02 1 02 13221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</si>
  <si>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</si>
  <si>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</si>
  <si>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</si>
  <si>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</si>
  <si>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</si>
  <si>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</si>
  <si>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</si>
  <si>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</si>
  <si>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</si>
  <si>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</si>
  <si>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</si>
  <si>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</si>
  <si>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</si>
  <si>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</si>
  <si>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</si>
  <si>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</si>
  <si>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</si>
  <si>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</si>
  <si>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</si>
  <si>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</si>
  <si>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</si>
  <si>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</si>
  <si>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Код бюджетной классификации Российской Федерации</t>
  </si>
  <si>
    <t>БЕЗВОЗМЕЗДНЫЕ ПОСТУПЛЕНИЯ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</si>
  <si>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</si>
  <si>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</si>
  <si>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</si>
  <si>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</si>
  <si>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</si>
  <si>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</si>
  <si>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</si>
  <si>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</si>
  <si>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</si>
  <si>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</si>
  <si>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</si>
  <si>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</si>
  <si>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</si>
  <si>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</si>
  <si>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</si>
  <si>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</si>
  <si>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</si>
  <si>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</si>
  <si>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</si>
  <si>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</si>
  <si>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</si>
  <si>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</si>
  <si>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</si>
  <si>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</si>
  <si>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</si>
  <si>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1 03 02241 01 0000 110</t>
  </si>
  <si>
    <t>1 03 02251 01 0000 110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</si>
  <si>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</si>
  <si>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</si>
  <si>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</si>
  <si>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</si>
  <si>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</si>
  <si>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</si>
  <si>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</si>
  <si>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</si>
  <si>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</si>
  <si>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</si>
  <si>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</si>
  <si>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</si>
  <si>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</si>
  <si>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</si>
  <si>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</si>
  <si>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</si>
  <si>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</si>
  <si>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</si>
  <si>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</si>
  <si>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</si>
  <si>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</si>
  <si>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</si>
  <si>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</si>
  <si>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</si>
  <si>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</si>
  <si>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</si>
  <si>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</si>
  <si>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</si>
  <si>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</si>
  <si>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</si>
  <si>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</si>
  <si>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</si>
  <si>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</si>
  <si>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</si>
  <si>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</si>
  <si>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</si>
  <si>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</si>
  <si>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</si>
  <si>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</si>
  <si>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</si>
  <si>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</si>
  <si>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</si>
  <si>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</si>
  <si>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</si>
  <si>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</si>
  <si>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</si>
  <si>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</si>
  <si>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</si>
  <si>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</si>
  <si>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</si>
  <si>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</si>
  <si>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</si>
  <si>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</si>
  <si>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</si>
  <si>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</si>
  <si>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</si>
  <si>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</si>
  <si>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</si>
  <si>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</si>
  <si>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</si>
  <si>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2 07 00000 00 0000 000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</si>
  <si>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</si>
  <si>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</si>
  <si>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</si>
  <si>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</si>
  <si>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</si>
  <si>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</si>
  <si>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</si>
  <si>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1 16 01050 01 0000 140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</si>
  <si>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</si>
  <si>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</si>
  <si>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</si>
  <si>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1 16 01140 01 0000 140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</si>
  <si>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</si>
  <si>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</si>
  <si>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</si>
  <si>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</si>
  <si>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</si>
  <si>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</si>
  <si>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</si>
  <si>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</si>
  <si>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</si>
  <si>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</si>
  <si>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</si>
  <si>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</si>
  <si>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№4</t>
  </si>
  <si>
    <t>ПРОГНОЗИРУЕМОЕ ПОСТУПЛЕНИЕ  ДОХОДОВ В БЮДЖЕТ ГОРОДА ЩИГРЫ В 2022-2023 ГОДАХ</t>
  </si>
  <si>
    <t>Сумма
2022 год</t>
  </si>
  <si>
    <t>Сумма
2023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</si>
  <si>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</si>
  <si>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2 02 25169 00 0000 150</t>
  </si>
  <si>
    <t>Субсидии местным бюджетам на 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</si>
  <si>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2 02 25169 04 0000 150</t>
  </si>
  <si>
    <t>2 02 25210 00 0000 150</t>
  </si>
  <si>
    <t>Субсидии местным бюджетам на обеспечение образовательных организаций материально-технической базой для внедрения цифровой образовательной среды</t>
  </si>
  <si>
    <t>2 02 25210 04 0000 150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</si>
  <si>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</si>
  <si>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Приложение №6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</si>
  <si>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2022-2023 год</t>
  </si>
  <si>
    <t>Сумма на 2022 год</t>
  </si>
  <si>
    <t>Сумма на 2023 год</t>
  </si>
  <si>
    <t>Региональный проект "Современная школа"</t>
  </si>
  <si>
    <t>03 2 E1 00000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</si>
  <si>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</si>
  <si>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 2 E1 51690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</si>
  <si>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</si>
  <si>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</si>
  <si>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52101</t>
  </si>
  <si>
    <t>Условно-утвержденные расходы</t>
  </si>
  <si>
    <t>Приложение №8</t>
  </si>
  <si>
    <t>Ведомственная структура расходов бюджета города Щигры на 2022-2023 год</t>
  </si>
  <si>
    <t>Муниципальная программа г.Щигры Курской области"Развитие образования в г. Щигры Курской области" на 2016-2020 годы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</si>
  <si>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</si>
  <si>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</si>
  <si>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</si>
  <si>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07 2 01 C1421</t>
  </si>
  <si>
    <t>Приложение №10</t>
  </si>
  <si>
    <t>ИСТОЧНИКИ  ФИНАНСИРОВАНИЯ ДЕФИЦИТА БЮДЖЕТА ГОРОДА ЩИГРЫ НА 2022-2023  ГОДЫ</t>
  </si>
  <si>
    <t>2022 г</t>
  </si>
  <si>
    <t>2023г</t>
  </si>
  <si>
    <t>Приложение №12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</si>
  <si>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2022-2023 год</t>
  </si>
  <si>
    <t>Обеспечение доступности качественного образования</t>
  </si>
  <si>
    <t>1 16 07000 01 0000 140</t>
  </si>
  <si>
    <t>Прочие доходы от оказания платных услуг (работ</t>
  </si>
  <si>
    <t>от        2021 №-6-РД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</si>
  <si>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</si>
  <si>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</si>
  <si>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от             2021 №     -6-РД</t>
  </si>
  <si>
    <t>от      2021 № -6-РД</t>
  </si>
  <si>
    <t>от        2021 № -6-РД</t>
  </si>
  <si>
    <t>от         2021 №-6-РД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</si>
</sst>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22272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top" wrapText="1"/>
      <protection/>
    </xf>
    <xf numFmtId="0" fontId="31" fillId="0" borderId="0">
      <alignment vertical="top" wrapText="1"/>
      <protection/>
    </xf>
    <xf numFmtId="0" fontId="31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170" fontId="31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60" applyFont="1" applyBorder="1" applyAlignment="1">
      <alignment vertical="center" wrapText="1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49" fontId="0" fillId="0" borderId="0" xfId="60" applyNumberFormat="1" applyFont="1" applyAlignment="1">
      <alignment horizontal="right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top" wrapText="1"/>
      <protection/>
    </xf>
    <xf numFmtId="0" fontId="20" fillId="0" borderId="12" xfId="60" applyFont="1" applyBorder="1" applyAlignment="1">
      <alignment vertical="center" wrapText="1"/>
      <protection/>
    </xf>
    <xf numFmtId="0" fontId="0" fillId="0" borderId="10" xfId="60" applyFont="1" applyBorder="1" applyAlignment="1">
      <alignment vertical="top" wrapText="1"/>
      <protection/>
    </xf>
    <xf numFmtId="49" fontId="0" fillId="0" borderId="0" xfId="0" applyNumberFormat="1" applyFont="1" applyAlignment="1">
      <alignment horizontal="right"/>
    </xf>
    <xf numFmtId="0" fontId="24" fillId="0" borderId="10" xfId="56" applyFont="1" applyFill="1" applyBorder="1" applyAlignment="1">
      <alignment horizontal="center"/>
      <protection/>
    </xf>
    <xf numFmtId="0" fontId="22" fillId="0" borderId="0" xfId="56" applyFont="1" applyFill="1" applyAlignment="1">
      <alignment vertical="top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0" borderId="0" xfId="56" applyFont="1" applyFill="1" applyAlignment="1">
      <alignment horizontal="right" vertical="top"/>
      <protection/>
    </xf>
    <xf numFmtId="0" fontId="22" fillId="0" borderId="0" xfId="56" applyFont="1" applyFill="1" applyAlignment="1">
      <alignment horizontal="right" vertical="center"/>
      <protection/>
    </xf>
    <xf numFmtId="0" fontId="23" fillId="0" borderId="0" xfId="56" applyFont="1" applyFill="1" applyAlignment="1">
      <alignment horizontal="centerContinuous" vertical="center" wrapText="1"/>
      <protection/>
    </xf>
    <xf numFmtId="0" fontId="24" fillId="0" borderId="10" xfId="56" applyFont="1" applyFill="1" applyBorder="1" applyAlignment="1">
      <alignment horizontal="left" wrapText="1"/>
      <protection/>
    </xf>
    <xf numFmtId="0" fontId="24" fillId="0" borderId="10" xfId="56" applyFont="1" applyFill="1" applyBorder="1" applyAlignment="1">
      <alignment horizontal="center" wrapText="1"/>
      <protection/>
    </xf>
    <xf numFmtId="0" fontId="24" fillId="0" borderId="10" xfId="56" applyFont="1" applyFill="1" applyBorder="1" applyAlignment="1">
      <alignment wrapText="1"/>
      <protection/>
    </xf>
    <xf numFmtId="0" fontId="22" fillId="0" borderId="10" xfId="56" applyFont="1" applyFill="1" applyBorder="1" applyAlignment="1">
      <alignment horizontal="left" wrapText="1"/>
      <protection/>
    </xf>
    <xf numFmtId="0" fontId="22" fillId="0" borderId="10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wrapText="1"/>
      <protection/>
    </xf>
    <xf numFmtId="0" fontId="22" fillId="0" borderId="13" xfId="56" applyFont="1" applyFill="1" applyBorder="1" applyAlignment="1">
      <alignment horizontal="left" wrapText="1"/>
      <protection/>
    </xf>
    <xf numFmtId="0" fontId="22" fillId="0" borderId="13" xfId="56" applyFont="1" applyFill="1" applyBorder="1" applyAlignment="1">
      <alignment horizontal="center" wrapText="1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left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3" fillId="0" borderId="12" xfId="56" applyFont="1" applyFill="1" applyBorder="1" applyAlignment="1">
      <alignment wrapText="1"/>
      <protection/>
    </xf>
    <xf numFmtId="0" fontId="23" fillId="0" borderId="12" xfId="56" applyFont="1" applyFill="1" applyBorder="1" applyAlignment="1">
      <alignment horizontal="center" wrapText="1"/>
      <protection/>
    </xf>
    <xf numFmtId="0" fontId="26" fillId="0" borderId="10" xfId="56" applyFont="1" applyFill="1" applyBorder="1" applyAlignment="1">
      <alignment horizontal="center" wrapText="1"/>
      <protection/>
    </xf>
    <xf numFmtId="0" fontId="26" fillId="0" borderId="10" xfId="56" applyFont="1" applyFill="1" applyBorder="1" applyAlignment="1">
      <alignment wrapText="1"/>
      <protection/>
    </xf>
    <xf numFmtId="0" fontId="22" fillId="0" borderId="0" xfId="56" applyFont="1" applyFill="1" applyAlignment="1">
      <alignment horizontal="right" vertical="center" wrapText="1"/>
      <protection/>
    </xf>
    <xf numFmtId="205" fontId="0" fillId="0" borderId="0" xfId="60" applyNumberFormat="1" applyFont="1">
      <alignment/>
      <protection/>
    </xf>
    <xf numFmtId="1" fontId="0" fillId="0" borderId="0" xfId="60" applyNumberFormat="1" applyFont="1">
      <alignment/>
      <protection/>
    </xf>
    <xf numFmtId="0" fontId="23" fillId="0" borderId="14" xfId="56" applyFont="1" applyFill="1" applyBorder="1" applyAlignment="1">
      <alignment horizontal="left" wrapText="1"/>
      <protection/>
    </xf>
    <xf numFmtId="0" fontId="22" fillId="0" borderId="14" xfId="56" applyFont="1" applyFill="1" applyBorder="1" applyAlignment="1">
      <alignment horizontal="center" wrapText="1"/>
      <protection/>
    </xf>
    <xf numFmtId="0" fontId="23" fillId="0" borderId="12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8" fillId="0" borderId="15" xfId="56" applyFont="1" applyFill="1" applyBorder="1" applyAlignment="1">
      <alignment horizontal="center" vertical="center" wrapText="1"/>
      <protection/>
    </xf>
    <xf numFmtId="0" fontId="28" fillId="0" borderId="16" xfId="56" applyFont="1" applyFill="1" applyBorder="1" applyAlignment="1">
      <alignment horizontal="center" vertical="center" wrapText="1"/>
      <protection/>
    </xf>
    <xf numFmtId="0" fontId="28" fillId="0" borderId="11" xfId="56" applyFont="1" applyFill="1" applyBorder="1" applyAlignment="1">
      <alignment horizontal="center" vertical="center" wrapText="1"/>
      <protection/>
    </xf>
    <xf numFmtId="0" fontId="23" fillId="0" borderId="12" xfId="56" applyFont="1" applyFill="1" applyBorder="1" applyAlignment="1">
      <alignment horizontal="center"/>
      <protection/>
    </xf>
    <xf numFmtId="0" fontId="22" fillId="0" borderId="17" xfId="56" applyFont="1" applyFill="1" applyBorder="1" applyAlignment="1">
      <alignment horizontal="left" wrapText="1"/>
      <protection/>
    </xf>
    <xf numFmtId="0" fontId="22" fillId="0" borderId="13" xfId="56" applyFont="1" applyFill="1" applyBorder="1" applyAlignment="1">
      <alignment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2" fillId="0" borderId="0" xfId="56" applyNumberFormat="1" applyFont="1" applyFill="1" applyAlignment="1">
      <alignment horizontal="center" vertical="top" wrapText="1"/>
      <protection/>
    </xf>
    <xf numFmtId="49" fontId="22" fillId="0" borderId="0" xfId="56" applyNumberFormat="1" applyFont="1" applyFill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centerContinuous" vertical="center" wrapText="1"/>
      <protection/>
    </xf>
    <xf numFmtId="49" fontId="22" fillId="0" borderId="0" xfId="56" applyNumberFormat="1" applyFont="1" applyFill="1" applyAlignment="1">
      <alignment horizontal="right" vertical="center" wrapText="1"/>
      <protection/>
    </xf>
    <xf numFmtId="49" fontId="28" fillId="0" borderId="11" xfId="56" applyNumberFormat="1" applyFont="1" applyFill="1" applyBorder="1" applyAlignment="1">
      <alignment horizontal="center" vertical="center" wrapText="1"/>
      <protection/>
    </xf>
    <xf numFmtId="49" fontId="24" fillId="0" borderId="10" xfId="56" applyNumberFormat="1" applyFont="1" applyFill="1" applyBorder="1" applyAlignment="1">
      <alignment horizontal="center" wrapText="1"/>
      <protection/>
    </xf>
    <xf numFmtId="49" fontId="22" fillId="0" borderId="10" xfId="56" applyNumberFormat="1" applyFont="1" applyFill="1" applyBorder="1" applyAlignment="1">
      <alignment horizontal="center" wrapText="1"/>
      <protection/>
    </xf>
    <xf numFmtId="49" fontId="23" fillId="0" borderId="12" xfId="56" applyNumberFormat="1" applyFont="1" applyFill="1" applyBorder="1" applyAlignment="1">
      <alignment horizontal="center" wrapText="1"/>
      <protection/>
    </xf>
    <xf numFmtId="49" fontId="0" fillId="0" borderId="0" xfId="60" applyNumberFormat="1" applyFont="1" applyBorder="1" applyAlignment="1">
      <alignment horizontal="right"/>
      <protection/>
    </xf>
    <xf numFmtId="0" fontId="23" fillId="0" borderId="10" xfId="56" applyFont="1" applyFill="1" applyBorder="1" applyAlignment="1">
      <alignment horizontal="center" wrapText="1"/>
      <protection/>
    </xf>
    <xf numFmtId="0" fontId="22" fillId="0" borderId="10" xfId="0" applyFont="1" applyBorder="1" applyAlignment="1">
      <alignment wrapText="1"/>
    </xf>
    <xf numFmtId="0" fontId="28" fillId="0" borderId="18" xfId="56" applyFont="1" applyFill="1" applyBorder="1" applyAlignment="1">
      <alignment horizontal="center" vertical="center" wrapText="1"/>
      <protection/>
    </xf>
    <xf numFmtId="0" fontId="22" fillId="24" borderId="10" xfId="56" applyFont="1" applyFill="1" applyBorder="1" applyAlignment="1">
      <alignment horizontal="center"/>
      <protection/>
    </xf>
    <xf numFmtId="49" fontId="22" fillId="0" borderId="13" xfId="56" applyNumberFormat="1" applyFont="1" applyFill="1" applyBorder="1" applyAlignment="1">
      <alignment horizontal="center" wrapText="1"/>
      <protection/>
    </xf>
    <xf numFmtId="0" fontId="29" fillId="0" borderId="10" xfId="0" applyFont="1" applyBorder="1" applyAlignment="1">
      <alignment wrapText="1"/>
    </xf>
    <xf numFmtId="0" fontId="24" fillId="24" borderId="10" xfId="56" applyFont="1" applyFill="1" applyBorder="1" applyAlignment="1">
      <alignment horizontal="left" wrapText="1"/>
      <protection/>
    </xf>
    <xf numFmtId="206" fontId="0" fillId="24" borderId="10" xfId="54" applyNumberFormat="1" applyFont="1" applyFill="1" applyBorder="1" applyAlignment="1" applyProtection="1">
      <alignment horizontal="left" wrapText="1"/>
      <protection hidden="1"/>
    </xf>
    <xf numFmtId="0" fontId="0" fillId="24" borderId="10" xfId="0" applyFont="1" applyFill="1" applyBorder="1" applyAlignment="1">
      <alignment wrapText="1"/>
    </xf>
    <xf numFmtId="0" fontId="22" fillId="24" borderId="10" xfId="56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justify" wrapText="1"/>
    </xf>
    <xf numFmtId="0" fontId="22" fillId="0" borderId="12" xfId="56" applyFont="1" applyFill="1" applyBorder="1" applyAlignment="1">
      <alignment wrapText="1"/>
      <protection/>
    </xf>
    <xf numFmtId="4" fontId="22" fillId="0" borderId="13" xfId="56" applyNumberFormat="1" applyFont="1" applyFill="1" applyBorder="1" applyAlignment="1">
      <alignment horizontal="right"/>
      <protection/>
    </xf>
    <xf numFmtId="4" fontId="24" fillId="0" borderId="10" xfId="56" applyNumberFormat="1" applyFont="1" applyFill="1" applyBorder="1" applyAlignment="1">
      <alignment horizontal="right"/>
      <protection/>
    </xf>
    <xf numFmtId="4" fontId="25" fillId="0" borderId="12" xfId="56" applyNumberFormat="1" applyFont="1" applyFill="1" applyBorder="1" applyAlignment="1">
      <alignment horizontal="right"/>
      <protection/>
    </xf>
    <xf numFmtId="4" fontId="22" fillId="0" borderId="10" xfId="56" applyNumberFormat="1" applyFont="1" applyFill="1" applyBorder="1" applyAlignment="1">
      <alignment horizontal="right"/>
      <protection/>
    </xf>
    <xf numFmtId="4" fontId="23" fillId="0" borderId="12" xfId="56" applyNumberFormat="1" applyFont="1" applyFill="1" applyBorder="1" applyAlignment="1">
      <alignment horizontal="right"/>
      <protection/>
    </xf>
    <xf numFmtId="0" fontId="23" fillId="0" borderId="15" xfId="56" applyFont="1" applyFill="1" applyBorder="1" applyAlignment="1">
      <alignment horizontal="left" wrapText="1"/>
      <protection/>
    </xf>
    <xf numFmtId="4" fontId="23" fillId="0" borderId="14" xfId="56" applyNumberFormat="1" applyFont="1" applyFill="1" applyBorder="1" applyAlignment="1">
      <alignment horizontal="right"/>
      <protection/>
    </xf>
    <xf numFmtId="0" fontId="22" fillId="24" borderId="10" xfId="56" applyFont="1" applyFill="1" applyBorder="1" applyAlignment="1">
      <alignment horizontal="center" wrapText="1"/>
      <protection/>
    </xf>
    <xf numFmtId="0" fontId="22" fillId="24" borderId="13" xfId="56" applyFont="1" applyFill="1" applyBorder="1" applyAlignment="1">
      <alignment horizontal="center" wrapText="1"/>
      <protection/>
    </xf>
    <xf numFmtId="0" fontId="22" fillId="0" borderId="19" xfId="56" applyFont="1" applyFill="1" applyBorder="1" applyAlignment="1">
      <alignment horizontal="center" wrapText="1"/>
      <protection/>
    </xf>
    <xf numFmtId="0" fontId="23" fillId="0" borderId="19" xfId="56" applyFont="1" applyFill="1" applyBorder="1" applyAlignment="1">
      <alignment horizontal="center" wrapText="1"/>
      <protection/>
    </xf>
    <xf numFmtId="0" fontId="22" fillId="24" borderId="12" xfId="56" applyFont="1" applyFill="1" applyBorder="1" applyAlignment="1">
      <alignment horizontal="center" wrapText="1"/>
      <protection/>
    </xf>
    <xf numFmtId="4" fontId="23" fillId="0" borderId="19" xfId="56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wrapText="1"/>
    </xf>
    <xf numFmtId="4" fontId="22" fillId="0" borderId="17" xfId="56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vertical="top" wrapText="1"/>
    </xf>
    <xf numFmtId="0" fontId="2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4" fontId="22" fillId="0" borderId="0" xfId="56" applyNumberFormat="1" applyFont="1" applyFill="1" applyAlignment="1">
      <alignment vertical="top" wrapText="1"/>
      <protection/>
    </xf>
    <xf numFmtId="4" fontId="22" fillId="0" borderId="0" xfId="56" applyNumberFormat="1" applyFont="1" applyFill="1" applyAlignment="1">
      <alignment horizontal="right" vertical="top"/>
      <protection/>
    </xf>
    <xf numFmtId="4" fontId="0" fillId="0" borderId="0" xfId="0" applyNumberFormat="1" applyFont="1" applyFill="1" applyAlignment="1">
      <alignment horizontal="right"/>
    </xf>
    <xf numFmtId="4" fontId="23" fillId="0" borderId="0" xfId="56" applyNumberFormat="1" applyFont="1" applyFill="1" applyAlignment="1">
      <alignment horizontal="centerContinuous" vertical="center" wrapText="1"/>
      <protection/>
    </xf>
    <xf numFmtId="4" fontId="22" fillId="0" borderId="0" xfId="56" applyNumberFormat="1" applyFont="1" applyFill="1" applyAlignment="1">
      <alignment horizontal="right" vertical="center" wrapText="1"/>
      <protection/>
    </xf>
    <xf numFmtId="4" fontId="28" fillId="0" borderId="16" xfId="56" applyNumberFormat="1" applyFont="1" applyFill="1" applyBorder="1" applyAlignment="1">
      <alignment horizontal="center" vertical="center" wrapText="1"/>
      <protection/>
    </xf>
    <xf numFmtId="4" fontId="22" fillId="0" borderId="0" xfId="56" applyNumberFormat="1" applyFont="1" applyFill="1" applyAlignment="1">
      <alignment horizontal="right" vertical="center"/>
      <protection/>
    </xf>
    <xf numFmtId="0" fontId="20" fillId="0" borderId="21" xfId="0" applyFont="1" applyFill="1" applyBorder="1" applyAlignment="1">
      <alignment/>
    </xf>
    <xf numFmtId="0" fontId="2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wrapText="1" indent="2"/>
    </xf>
    <xf numFmtId="0" fontId="0" fillId="0" borderId="20" xfId="0" applyFont="1" applyFill="1" applyBorder="1" applyAlignment="1">
      <alignment horizontal="left" wrapText="1"/>
    </xf>
    <xf numFmtId="0" fontId="30" fillId="0" borderId="12" xfId="56" applyFont="1" applyFill="1" applyBorder="1" applyAlignment="1">
      <alignment horizontal="center" wrapText="1"/>
      <protection/>
    </xf>
    <xf numFmtId="49" fontId="0" fillId="0" borderId="0" xfId="0" applyNumberFormat="1" applyFont="1" applyFill="1" applyAlignment="1">
      <alignment horizontal="right"/>
    </xf>
    <xf numFmtId="49" fontId="22" fillId="0" borderId="12" xfId="56" applyNumberFormat="1" applyFont="1" applyFill="1" applyBorder="1" applyAlignment="1">
      <alignment horizontal="center" wrapText="1"/>
      <protection/>
    </xf>
    <xf numFmtId="0" fontId="25" fillId="0" borderId="12" xfId="56" applyFont="1" applyFill="1" applyBorder="1" applyAlignment="1">
      <alignment horizontal="left" wrapText="1"/>
      <protection/>
    </xf>
    <xf numFmtId="0" fontId="25" fillId="0" borderId="12" xfId="56" applyFont="1" applyFill="1" applyBorder="1" applyAlignment="1">
      <alignment horizontal="center"/>
      <protection/>
    </xf>
    <xf numFmtId="0" fontId="25" fillId="0" borderId="12" xfId="56" applyFont="1" applyFill="1" applyBorder="1" applyAlignment="1">
      <alignment horizontal="center" wrapText="1"/>
      <protection/>
    </xf>
    <xf numFmtId="0" fontId="0" fillId="0" borderId="22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left" wrapText="1" indent="2"/>
    </xf>
    <xf numFmtId="4" fontId="20" fillId="0" borderId="21" xfId="0" applyNumberFormat="1" applyFont="1" applyFill="1" applyBorder="1" applyAlignment="1">
      <alignment/>
    </xf>
    <xf numFmtId="4" fontId="20" fillId="0" borderId="20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 vertical="top" wrapText="1"/>
    </xf>
    <xf numFmtId="0" fontId="22" fillId="0" borderId="20" xfId="58" applyFont="1" applyFill="1" applyBorder="1" applyAlignment="1">
      <alignment vertical="top" wrapText="1"/>
      <protection/>
    </xf>
    <xf numFmtId="0" fontId="22" fillId="0" borderId="10" xfId="57" applyFont="1" applyFill="1" applyBorder="1" applyAlignment="1">
      <alignment horizontal="center"/>
      <protection/>
    </xf>
    <xf numFmtId="0" fontId="22" fillId="24" borderId="13" xfId="56" applyFont="1" applyFill="1" applyBorder="1" applyAlignment="1">
      <alignment horizontal="left" wrapText="1"/>
      <protection/>
    </xf>
    <xf numFmtId="0" fontId="33" fillId="0" borderId="10" xfId="0" applyFont="1" applyBorder="1" applyAlignment="1">
      <alignment wrapText="1"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2" fillId="25" borderId="10" xfId="61" applyNumberFormat="1" applyFont="1" applyFill="1" applyBorder="1" applyAlignment="1">
      <alignment vertical="top" wrapText="1"/>
      <protection/>
    </xf>
    <xf numFmtId="0" fontId="22" fillId="0" borderId="10" xfId="57" applyFont="1" applyFill="1" applyBorder="1" applyAlignment="1">
      <alignment horizontal="center" wrapText="1"/>
      <protection/>
    </xf>
    <xf numFmtId="0" fontId="22" fillId="0" borderId="10" xfId="57" applyFont="1" applyFill="1" applyBorder="1" applyAlignment="1">
      <alignment horizontal="left" wrapText="1"/>
      <protection/>
    </xf>
    <xf numFmtId="0" fontId="0" fillId="0" borderId="2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horizontal="left" wrapText="1"/>
      <protection/>
    </xf>
    <xf numFmtId="0" fontId="20" fillId="24" borderId="12" xfId="56" applyFont="1" applyFill="1" applyBorder="1" applyAlignment="1">
      <alignment horizontal="left" wrapText="1"/>
      <protection/>
    </xf>
    <xf numFmtId="0" fontId="0" fillId="0" borderId="12" xfId="60" applyFont="1" applyBorder="1" applyAlignment="1">
      <alignment horizontal="center" vertical="top" wrapText="1"/>
      <protection/>
    </xf>
    <xf numFmtId="49" fontId="23" fillId="0" borderId="15" xfId="56" applyNumberFormat="1" applyFont="1" applyFill="1" applyBorder="1" applyAlignment="1">
      <alignment horizontal="center" wrapText="1"/>
      <protection/>
    </xf>
    <xf numFmtId="0" fontId="22" fillId="0" borderId="15" xfId="56" applyFont="1" applyFill="1" applyBorder="1" applyAlignment="1">
      <alignment wrapText="1"/>
      <protection/>
    </xf>
    <xf numFmtId="4" fontId="23" fillId="0" borderId="15" xfId="56" applyNumberFormat="1" applyFont="1" applyFill="1" applyBorder="1" applyAlignment="1">
      <alignment horizontal="right"/>
      <protection/>
    </xf>
    <xf numFmtId="0" fontId="22" fillId="0" borderId="12" xfId="56" applyFont="1" applyFill="1" applyBorder="1" applyAlignment="1">
      <alignment horizontal="center" wrapText="1"/>
      <protection/>
    </xf>
    <xf numFmtId="0" fontId="22" fillId="0" borderId="12" xfId="56" applyFont="1" applyFill="1" applyBorder="1" applyAlignment="1">
      <alignment horizontal="center"/>
      <protection/>
    </xf>
    <xf numFmtId="4" fontId="24" fillId="0" borderId="12" xfId="56" applyNumberFormat="1" applyFont="1" applyFill="1" applyBorder="1" applyAlignment="1">
      <alignment horizontal="right"/>
      <protection/>
    </xf>
    <xf numFmtId="49" fontId="0" fillId="0" borderId="10" xfId="59" applyNumberFormat="1" applyFont="1" applyBorder="1" applyAlignment="1">
      <alignment horizontal="center" vertical="top" wrapText="1"/>
      <protection/>
    </xf>
    <xf numFmtId="49" fontId="0" fillId="0" borderId="10" xfId="59" applyNumberFormat="1" applyFont="1" applyBorder="1" applyAlignment="1">
      <alignment vertical="top" wrapText="1"/>
      <protection/>
    </xf>
    <xf numFmtId="0" fontId="0" fillId="0" borderId="13" xfId="60" applyFont="1" applyBorder="1" applyAlignment="1">
      <alignment horizontal="center" vertical="top" wrapText="1"/>
      <protection/>
    </xf>
    <xf numFmtId="0" fontId="0" fillId="0" borderId="13" xfId="60" applyFont="1" applyBorder="1" applyAlignment="1">
      <alignment vertical="top" wrapText="1"/>
      <protection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top" wrapText="1"/>
    </xf>
    <xf numFmtId="4" fontId="20" fillId="0" borderId="27" xfId="0" applyNumberFormat="1" applyFont="1" applyFill="1" applyBorder="1" applyAlignment="1">
      <alignment horizontal="right" vertical="top"/>
    </xf>
    <xf numFmtId="4" fontId="32" fillId="0" borderId="28" xfId="0" applyNumberFormat="1" applyFont="1" applyFill="1" applyBorder="1" applyAlignment="1">
      <alignment horizontal="right" vertical="top"/>
    </xf>
    <xf numFmtId="4" fontId="2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4" fontId="21" fillId="0" borderId="22" xfId="0" applyNumberFormat="1" applyFont="1" applyFill="1" applyBorder="1" applyAlignment="1">
      <alignment horizontal="right" vertical="top"/>
    </xf>
    <xf numFmtId="4" fontId="32" fillId="0" borderId="22" xfId="0" applyNumberFormat="1" applyFont="1" applyFill="1" applyBorder="1" applyAlignment="1">
      <alignment horizontal="right" vertical="top"/>
    </xf>
    <xf numFmtId="4" fontId="24" fillId="26" borderId="10" xfId="56" applyNumberFormat="1" applyFont="1" applyFill="1" applyBorder="1" applyAlignment="1">
      <alignment horizontal="right"/>
      <protection/>
    </xf>
    <xf numFmtId="4" fontId="22" fillId="26" borderId="10" xfId="5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Continuous"/>
    </xf>
    <xf numFmtId="0" fontId="0" fillId="0" borderId="20" xfId="0" applyFont="1" applyFill="1" applyBorder="1" applyAlignment="1">
      <alignment horizontal="justify"/>
    </xf>
    <xf numFmtId="0" fontId="22" fillId="0" borderId="16" xfId="56" applyFont="1" applyFill="1" applyBorder="1" applyAlignment="1">
      <alignment wrapText="1"/>
      <protection/>
    </xf>
    <xf numFmtId="0" fontId="0" fillId="0" borderId="23" xfId="0" applyFont="1" applyFill="1" applyBorder="1" applyAlignment="1">
      <alignment/>
    </xf>
    <xf numFmtId="4" fontId="28" fillId="0" borderId="11" xfId="56" applyNumberFormat="1" applyFont="1" applyFill="1" applyBorder="1" applyAlignment="1">
      <alignment horizontal="center" vertical="center" wrapText="1"/>
      <protection/>
    </xf>
    <xf numFmtId="3" fontId="28" fillId="0" borderId="16" xfId="56" applyNumberFormat="1" applyFont="1" applyFill="1" applyBorder="1" applyAlignment="1">
      <alignment horizontal="center" vertical="center" wrapText="1"/>
      <protection/>
    </xf>
    <xf numFmtId="0" fontId="34" fillId="0" borderId="10" xfId="54" applyFont="1" applyBorder="1" applyAlignment="1">
      <alignment vertical="center" wrapText="1"/>
      <protection/>
    </xf>
    <xf numFmtId="0" fontId="22" fillId="0" borderId="17" xfId="56" applyFont="1" applyFill="1" applyBorder="1" applyAlignment="1">
      <alignment horizontal="center" wrapText="1"/>
      <protection/>
    </xf>
    <xf numFmtId="0" fontId="22" fillId="0" borderId="17" xfId="56" applyFont="1" applyFill="1" applyBorder="1" applyAlignment="1">
      <alignment horizontal="center"/>
      <protection/>
    </xf>
    <xf numFmtId="0" fontId="23" fillId="0" borderId="16" xfId="56" applyFont="1" applyFill="1" applyBorder="1" applyAlignment="1">
      <alignment horizontal="left" wrapText="1"/>
      <protection/>
    </xf>
    <xf numFmtId="0" fontId="23" fillId="0" borderId="16" xfId="56" applyFont="1" applyFill="1" applyBorder="1" applyAlignment="1">
      <alignment horizontal="center" wrapText="1"/>
      <protection/>
    </xf>
    <xf numFmtId="0" fontId="23" fillId="0" borderId="16" xfId="56" applyFont="1" applyFill="1" applyBorder="1" applyAlignment="1">
      <alignment horizontal="center"/>
      <protection/>
    </xf>
    <xf numFmtId="0" fontId="30" fillId="0" borderId="16" xfId="56" applyFont="1" applyFill="1" applyBorder="1" applyAlignment="1">
      <alignment horizontal="center" wrapText="1"/>
      <protection/>
    </xf>
    <xf numFmtId="4" fontId="25" fillId="0" borderId="16" xfId="56" applyNumberFormat="1" applyFont="1" applyFill="1" applyBorder="1" applyAlignment="1">
      <alignment horizontal="right"/>
      <protection/>
    </xf>
    <xf numFmtId="0" fontId="22" fillId="0" borderId="0" xfId="56" applyFont="1" applyFill="1" applyAlignment="1">
      <alignment vertical="top"/>
      <protection/>
    </xf>
    <xf numFmtId="49" fontId="36" fillId="0" borderId="0" xfId="56" applyNumberFormat="1" applyFont="1" applyFill="1" applyAlignment="1">
      <alignment horizontal="center" vertical="top" wrapText="1"/>
      <protection/>
    </xf>
    <xf numFmtId="0" fontId="23" fillId="0" borderId="29" xfId="56" applyFont="1" applyFill="1" applyBorder="1" applyAlignment="1">
      <alignment horizontal="left" wrapText="1"/>
      <protection/>
    </xf>
    <xf numFmtId="0" fontId="22" fillId="0" borderId="14" xfId="56" applyFont="1" applyFill="1" applyBorder="1" applyAlignment="1">
      <alignment horizontal="left" wrapText="1"/>
      <protection/>
    </xf>
    <xf numFmtId="0" fontId="22" fillId="0" borderId="14" xfId="56" applyFont="1" applyFill="1" applyBorder="1" applyAlignment="1">
      <alignment horizontal="center"/>
      <protection/>
    </xf>
    <xf numFmtId="4" fontId="25" fillId="0" borderId="29" xfId="56" applyNumberFormat="1" applyFont="1" applyFill="1" applyBorder="1" applyAlignment="1">
      <alignment horizontal="right"/>
      <protection/>
    </xf>
    <xf numFmtId="0" fontId="0" fillId="0" borderId="0" xfId="60" applyFont="1" applyFill="1">
      <alignment/>
      <protection/>
    </xf>
    <xf numFmtId="1" fontId="21" fillId="0" borderId="12" xfId="60" applyNumberFormat="1" applyFont="1" applyBorder="1" applyAlignment="1">
      <alignment horizontal="center" vertical="center" wrapText="1"/>
      <protection/>
    </xf>
    <xf numFmtId="1" fontId="21" fillId="0" borderId="10" xfId="60" applyNumberFormat="1" applyFont="1" applyBorder="1" applyAlignment="1">
      <alignment horizontal="center" vertical="center" wrapText="1"/>
      <protection/>
    </xf>
    <xf numFmtId="1" fontId="0" fillId="0" borderId="10" xfId="60" applyNumberFormat="1" applyFont="1" applyBorder="1" applyAlignment="1">
      <alignment horizontal="center" vertical="center" wrapText="1"/>
      <protection/>
    </xf>
    <xf numFmtId="1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NumberFormat="1" applyFont="1" applyBorder="1" applyAlignment="1">
      <alignment horizontal="center" vertical="center" wrapText="1"/>
      <protection/>
    </xf>
    <xf numFmtId="1" fontId="21" fillId="0" borderId="10" xfId="60" applyNumberFormat="1" applyFont="1" applyBorder="1" applyAlignment="1">
      <alignment horizontal="center" vertical="top" wrapText="1"/>
      <protection/>
    </xf>
    <xf numFmtId="0" fontId="20" fillId="0" borderId="12" xfId="56" applyFont="1" applyFill="1" applyBorder="1" applyAlignment="1">
      <alignment horizontal="left" wrapText="1"/>
      <protection/>
    </xf>
    <xf numFmtId="0" fontId="22" fillId="0" borderId="16" xfId="56" applyFont="1" applyFill="1" applyBorder="1" applyAlignment="1">
      <alignment vertical="top" wrapText="1"/>
      <protection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33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 wrapText="1"/>
    </xf>
    <xf numFmtId="49" fontId="20" fillId="0" borderId="28" xfId="0" applyNumberFormat="1" applyFont="1" applyFill="1" applyBorder="1" applyAlignment="1">
      <alignment vertical="top" wrapText="1"/>
    </xf>
    <xf numFmtId="0" fontId="20" fillId="0" borderId="28" xfId="0" applyFont="1" applyFill="1" applyBorder="1" applyAlignment="1">
      <alignment vertical="top" wrapText="1"/>
    </xf>
    <xf numFmtId="49" fontId="20" fillId="0" borderId="22" xfId="0" applyNumberFormat="1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49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9" fontId="20" fillId="0" borderId="21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vertical="top" wrapText="1"/>
    </xf>
    <xf numFmtId="0" fontId="33" fillId="0" borderId="16" xfId="0" applyFont="1" applyFill="1" applyBorder="1" applyAlignment="1">
      <alignment/>
    </xf>
    <xf numFmtId="0" fontId="33" fillId="0" borderId="16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49" fontId="0" fillId="0" borderId="20" xfId="0" applyNumberFormat="1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vertical="top" wrapText="1"/>
    </xf>
    <xf numFmtId="49" fontId="20" fillId="0" borderId="34" xfId="0" applyNumberFormat="1" applyFont="1" applyFill="1" applyBorder="1" applyAlignment="1">
      <alignment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16" xfId="0" applyFont="1" applyFill="1" applyBorder="1" applyAlignment="1">
      <alignment/>
    </xf>
    <xf numFmtId="0" fontId="22" fillId="0" borderId="10" xfId="61" applyNumberFormat="1" applyFont="1" applyFill="1" applyBorder="1" applyAlignment="1">
      <alignment vertical="top" wrapText="1"/>
      <protection/>
    </xf>
    <xf numFmtId="0" fontId="33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 wrapText="1"/>
    </xf>
    <xf numFmtId="0" fontId="34" fillId="0" borderId="10" xfId="54" applyFont="1" applyFill="1" applyBorder="1" applyAlignment="1">
      <alignment vertical="center" wrapText="1"/>
      <protection/>
    </xf>
    <xf numFmtId="4" fontId="22" fillId="27" borderId="13" xfId="56" applyNumberFormat="1" applyFont="1" applyFill="1" applyBorder="1" applyAlignment="1">
      <alignment horizontal="right"/>
      <protection/>
    </xf>
    <xf numFmtId="4" fontId="24" fillId="27" borderId="10" xfId="56" applyNumberFormat="1" applyFont="1" applyFill="1" applyBorder="1" applyAlignment="1">
      <alignment horizontal="right"/>
      <protection/>
    </xf>
    <xf numFmtId="4" fontId="22" fillId="27" borderId="10" xfId="56" applyNumberFormat="1" applyFont="1" applyFill="1" applyBorder="1" applyAlignment="1">
      <alignment horizontal="right"/>
      <protection/>
    </xf>
    <xf numFmtId="4" fontId="23" fillId="27" borderId="14" xfId="56" applyNumberFormat="1" applyFont="1" applyFill="1" applyBorder="1" applyAlignment="1">
      <alignment horizontal="right"/>
      <protection/>
    </xf>
    <xf numFmtId="0" fontId="22" fillId="0" borderId="15" xfId="56" applyFont="1" applyFill="1" applyBorder="1" applyAlignment="1">
      <alignment horizontal="center" wrapText="1"/>
      <protection/>
    </xf>
    <xf numFmtId="0" fontId="22" fillId="0" borderId="15" xfId="56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wrapText="1"/>
    </xf>
    <xf numFmtId="0" fontId="0" fillId="0" borderId="35" xfId="0" applyNumberFormat="1" applyFont="1" applyFill="1" applyBorder="1" applyAlignment="1">
      <alignment vertical="top" wrapText="1"/>
    </xf>
    <xf numFmtId="0" fontId="0" fillId="0" borderId="16" xfId="42" applyFont="1" applyFill="1" applyBorder="1" applyAlignment="1" applyProtection="1">
      <alignment wrapText="1"/>
      <protection/>
    </xf>
    <xf numFmtId="0" fontId="0" fillId="0" borderId="0" xfId="42" applyFont="1" applyFill="1" applyAlignment="1" applyProtection="1">
      <alignment wrapText="1"/>
      <protection/>
    </xf>
    <xf numFmtId="0" fontId="42" fillId="0" borderId="16" xfId="0" applyFont="1" applyFill="1" applyBorder="1" applyAlignment="1">
      <alignment wrapText="1"/>
    </xf>
    <xf numFmtId="4" fontId="21" fillId="0" borderId="10" xfId="60" applyNumberFormat="1" applyFont="1" applyBorder="1" applyAlignment="1">
      <alignment horizontal="center" vertical="top" wrapText="1"/>
      <protection/>
    </xf>
    <xf numFmtId="4" fontId="0" fillId="27" borderId="10" xfId="60" applyNumberFormat="1" applyFont="1" applyFill="1" applyBorder="1" applyAlignment="1">
      <alignment horizontal="center" vertical="top" wrapText="1"/>
      <protection/>
    </xf>
    <xf numFmtId="4" fontId="0" fillId="27" borderId="13" xfId="60" applyNumberFormat="1" applyFont="1" applyFill="1" applyBorder="1" applyAlignment="1">
      <alignment horizontal="center" vertical="top"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0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right"/>
    </xf>
    <xf numFmtId="4" fontId="0" fillId="26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wrapText="1" indent="2"/>
    </xf>
    <xf numFmtId="0" fontId="0" fillId="0" borderId="16" xfId="0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16" xfId="0" applyFont="1" applyBorder="1" applyAlignment="1">
      <alignment/>
    </xf>
    <xf numFmtId="4" fontId="22" fillId="26" borderId="13" xfId="56" applyNumberFormat="1" applyFont="1" applyFill="1" applyBorder="1" applyAlignment="1">
      <alignment horizontal="righ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уточнение март2019 (приложения)" xfId="57"/>
    <cellStyle name="Обычный 4" xfId="58"/>
    <cellStyle name="Обычный_198-4-РД от15122010 о бюджете 2011 прил (опубл в РайВестн №101 от17122010)_273-4-РД от16112011 о бюджете на 2012г прил (опубл №103 от23122011) 2" xfId="59"/>
    <cellStyle name="Обычный_273-4-РД от16112011 о бюджете на 2012г прил (опубл №103 от23122011)" xfId="60"/>
    <cellStyle name="Обычный_прил5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D139"/>
  <sheetViews>
    <sheetView zoomScalePageLayoutView="0" workbookViewId="0" topLeftCell="A130">
      <selection activeCell="C139" sqref="C139"/>
    </sheetView>
  </sheetViews>
  <sheetFormatPr defaultColWidth="9.140625" defaultRowHeight="12.75"/>
  <cols>
    <col min="1" max="1" width="21.28125" style="1" customWidth="1"/>
    <col min="2" max="2" width="53.421875" style="1" customWidth="1"/>
    <col min="3" max="3" width="14.28125" style="1" customWidth="1"/>
    <col min="4" max="4" width="13.7109375" style="1" customWidth="1"/>
    <col min="5" max="16384" width="9.140625" style="1" customWidth="1"/>
  </cols>
  <sheetData>
    <row r="1" spans="1:4" ht="12.75">
      <c r="A1" s="180"/>
      <c r="B1" s="180"/>
      <c r="C1" s="180"/>
      <c r="D1" s="180" t="s">
        <v>655</v>
      </c>
    </row>
    <row r="2" spans="1:4" ht="12.75">
      <c r="A2" s="180"/>
      <c r="B2" s="180"/>
      <c r="C2" s="180"/>
      <c r="D2" s="180" t="s">
        <v>459</v>
      </c>
    </row>
    <row r="3" spans="1:4" ht="12.75">
      <c r="A3" s="181"/>
      <c r="B3" s="234" t="s">
        <v>695</v>
      </c>
      <c r="C3" s="234"/>
      <c r="D3" s="234"/>
    </row>
    <row r="4" spans="1:4" ht="12.75">
      <c r="A4" s="182" t="s">
        <v>656</v>
      </c>
      <c r="B4" s="182"/>
      <c r="C4" s="182"/>
      <c r="D4" s="151"/>
    </row>
    <row r="5" spans="1:4" ht="12.75">
      <c r="A5" s="103"/>
      <c r="B5" s="183"/>
      <c r="C5" s="103"/>
      <c r="D5" s="103" t="s">
        <v>220</v>
      </c>
    </row>
    <row r="6" spans="1:4" ht="33.75">
      <c r="A6" s="184" t="s">
        <v>221</v>
      </c>
      <c r="B6" s="185" t="s">
        <v>318</v>
      </c>
      <c r="C6" s="141" t="s">
        <v>657</v>
      </c>
      <c r="D6" s="141" t="s">
        <v>658</v>
      </c>
    </row>
    <row r="7" spans="1:4" ht="12.75">
      <c r="A7" s="186" t="s">
        <v>319</v>
      </c>
      <c r="B7" s="187">
        <v>2</v>
      </c>
      <c r="C7" s="142" t="s">
        <v>320</v>
      </c>
      <c r="D7" s="142" t="s">
        <v>48</v>
      </c>
    </row>
    <row r="8" spans="1:4" ht="12.75">
      <c r="A8" s="188"/>
      <c r="B8" s="189" t="s">
        <v>59</v>
      </c>
      <c r="C8" s="143">
        <f>C9+C85</f>
        <v>429268270.08000004</v>
      </c>
      <c r="D8" s="143">
        <f>D9+D85</f>
        <v>386451236.08000004</v>
      </c>
    </row>
    <row r="9" spans="1:4" ht="12.75">
      <c r="A9" s="190" t="s">
        <v>222</v>
      </c>
      <c r="B9" s="191" t="s">
        <v>223</v>
      </c>
      <c r="C9" s="144">
        <f>C10+C25+C35+C43+C46+C57+C61+C65+C69+C15</f>
        <v>169392698</v>
      </c>
      <c r="D9" s="144">
        <f>D10+D25+D35+D43+D46+D57+D61+D65+D69+D15</f>
        <v>169628769</v>
      </c>
    </row>
    <row r="10" spans="1:4" ht="12.75">
      <c r="A10" s="192" t="s">
        <v>224</v>
      </c>
      <c r="B10" s="193" t="s">
        <v>229</v>
      </c>
      <c r="C10" s="145">
        <f>C11</f>
        <v>129777499</v>
      </c>
      <c r="D10" s="145">
        <f>D11</f>
        <v>129816145</v>
      </c>
    </row>
    <row r="11" spans="1:4" ht="12.75">
      <c r="A11" s="192" t="s">
        <v>230</v>
      </c>
      <c r="B11" s="193" t="s">
        <v>231</v>
      </c>
      <c r="C11" s="145">
        <f>SUM(C12:C14)</f>
        <v>129777499</v>
      </c>
      <c r="D11" s="145">
        <f>SUM(D12:D14)</f>
        <v>129816145</v>
      </c>
    </row>
    <row r="12" spans="1:4" ht="63.75">
      <c r="A12" s="194" t="s">
        <v>232</v>
      </c>
      <c r="B12" s="195" t="s">
        <v>247</v>
      </c>
      <c r="C12" s="146">
        <v>129126336</v>
      </c>
      <c r="D12" s="146">
        <v>129196731</v>
      </c>
    </row>
    <row r="13" spans="1:4" ht="102">
      <c r="A13" s="194" t="s">
        <v>233</v>
      </c>
      <c r="B13" s="195" t="s">
        <v>258</v>
      </c>
      <c r="C13" s="146">
        <v>102349</v>
      </c>
      <c r="D13" s="146">
        <v>102397</v>
      </c>
    </row>
    <row r="14" spans="1:4" ht="38.25">
      <c r="A14" s="194" t="s">
        <v>234</v>
      </c>
      <c r="B14" s="196" t="s">
        <v>235</v>
      </c>
      <c r="C14" s="146">
        <v>548814</v>
      </c>
      <c r="D14" s="146">
        <v>517017</v>
      </c>
    </row>
    <row r="15" spans="1:4" ht="25.5">
      <c r="A15" s="192" t="s">
        <v>236</v>
      </c>
      <c r="B15" s="193" t="s">
        <v>15</v>
      </c>
      <c r="C15" s="145">
        <f>C18+C20+C22+C23</f>
        <v>2987538</v>
      </c>
      <c r="D15" s="145">
        <f>D18+D20+D22+D23</f>
        <v>2987538</v>
      </c>
    </row>
    <row r="16" spans="1:4" ht="25.5">
      <c r="A16" s="194" t="s">
        <v>634</v>
      </c>
      <c r="B16" s="226" t="s">
        <v>635</v>
      </c>
      <c r="C16" s="145">
        <v>2987538</v>
      </c>
      <c r="D16" s="145">
        <v>2987538</v>
      </c>
    </row>
    <row r="17" spans="1:4" ht="63.75">
      <c r="A17" s="194" t="s">
        <v>16</v>
      </c>
      <c r="B17" s="227" t="s">
        <v>653</v>
      </c>
      <c r="C17" s="146">
        <v>1375093</v>
      </c>
      <c r="D17" s="146">
        <v>1375093</v>
      </c>
    </row>
    <row r="18" spans="1:4" ht="102">
      <c r="A18" s="194" t="s">
        <v>526</v>
      </c>
      <c r="B18" s="195" t="s">
        <v>607</v>
      </c>
      <c r="C18" s="146">
        <v>1375093</v>
      </c>
      <c r="D18" s="146">
        <v>1375093</v>
      </c>
    </row>
    <row r="19" spans="1:4" ht="89.25">
      <c r="A19" s="194" t="s">
        <v>17</v>
      </c>
      <c r="B19" s="195" t="s">
        <v>259</v>
      </c>
      <c r="C19" s="146">
        <v>6780</v>
      </c>
      <c r="D19" s="146">
        <v>6780</v>
      </c>
    </row>
    <row r="20" spans="1:4" ht="114.75">
      <c r="A20" s="194" t="s">
        <v>568</v>
      </c>
      <c r="B20" s="195" t="s">
        <v>608</v>
      </c>
      <c r="C20" s="146">
        <v>6780</v>
      </c>
      <c r="D20" s="146">
        <v>6780</v>
      </c>
    </row>
    <row r="21" spans="1:4" ht="63.75">
      <c r="A21" s="194" t="s">
        <v>606</v>
      </c>
      <c r="B21" s="195" t="s">
        <v>654</v>
      </c>
      <c r="C21" s="146">
        <v>1780197</v>
      </c>
      <c r="D21" s="146">
        <v>1780197</v>
      </c>
    </row>
    <row r="22" spans="1:4" ht="102">
      <c r="A22" s="194" t="s">
        <v>569</v>
      </c>
      <c r="B22" s="196" t="s">
        <v>609</v>
      </c>
      <c r="C22" s="146">
        <v>1780197</v>
      </c>
      <c r="D22" s="146">
        <v>1780197</v>
      </c>
    </row>
    <row r="23" spans="1:4" ht="63.75">
      <c r="A23" s="194" t="s">
        <v>399</v>
      </c>
      <c r="B23" s="196" t="s">
        <v>400</v>
      </c>
      <c r="C23" s="146">
        <v>-174532</v>
      </c>
      <c r="D23" s="146">
        <v>-174532</v>
      </c>
    </row>
    <row r="24" spans="1:4" ht="102">
      <c r="A24" s="194" t="s">
        <v>395</v>
      </c>
      <c r="B24" s="196" t="s">
        <v>659</v>
      </c>
      <c r="C24" s="146">
        <v>-174532</v>
      </c>
      <c r="D24" s="146">
        <v>-174532</v>
      </c>
    </row>
    <row r="25" spans="1:4" ht="12.75">
      <c r="A25" s="192" t="s">
        <v>401</v>
      </c>
      <c r="B25" s="193" t="s">
        <v>402</v>
      </c>
      <c r="C25" s="145">
        <f>C26+C31+C33</f>
        <v>2444137</v>
      </c>
      <c r="D25" s="145">
        <f>D26+D31+D33</f>
        <v>2541562</v>
      </c>
    </row>
    <row r="26" spans="1:4" ht="25.5">
      <c r="A26" s="194" t="s">
        <v>403</v>
      </c>
      <c r="B26" s="196" t="s">
        <v>404</v>
      </c>
      <c r="C26" s="147">
        <f>C27+C29</f>
        <v>1024899</v>
      </c>
      <c r="D26" s="147">
        <f>D27+D29</f>
        <v>1067945</v>
      </c>
    </row>
    <row r="27" spans="1:4" ht="25.5">
      <c r="A27" s="194" t="s">
        <v>405</v>
      </c>
      <c r="B27" s="196" t="s">
        <v>406</v>
      </c>
      <c r="C27" s="147">
        <f>C28</f>
        <v>485232</v>
      </c>
      <c r="D27" s="147">
        <f>D28</f>
        <v>505612</v>
      </c>
    </row>
    <row r="28" spans="1:4" ht="25.5">
      <c r="A28" s="194" t="s">
        <v>407</v>
      </c>
      <c r="B28" s="196" t="s">
        <v>406</v>
      </c>
      <c r="C28" s="146">
        <v>485232</v>
      </c>
      <c r="D28" s="146">
        <v>505612</v>
      </c>
    </row>
    <row r="29" spans="1:4" ht="38.25">
      <c r="A29" s="194" t="s">
        <v>408</v>
      </c>
      <c r="B29" s="196" t="s">
        <v>433</v>
      </c>
      <c r="C29" s="147">
        <f>C30</f>
        <v>539667</v>
      </c>
      <c r="D29" s="147">
        <f>D30</f>
        <v>562333</v>
      </c>
    </row>
    <row r="30" spans="1:4" ht="63.75">
      <c r="A30" s="194" t="s">
        <v>434</v>
      </c>
      <c r="B30" s="196" t="s">
        <v>435</v>
      </c>
      <c r="C30" s="146">
        <v>539667</v>
      </c>
      <c r="D30" s="146">
        <v>562333</v>
      </c>
    </row>
    <row r="31" spans="1:4" ht="12.75">
      <c r="A31" s="194" t="s">
        <v>570</v>
      </c>
      <c r="B31" s="196" t="s">
        <v>571</v>
      </c>
      <c r="C31" s="147">
        <f>SUM(C32:C32)</f>
        <v>1394341</v>
      </c>
      <c r="D31" s="147">
        <f>SUM(D32:D32)</f>
        <v>1448720</v>
      </c>
    </row>
    <row r="32" spans="1:4" ht="12.75">
      <c r="A32" s="194" t="s">
        <v>126</v>
      </c>
      <c r="B32" s="196" t="s">
        <v>127</v>
      </c>
      <c r="C32" s="146">
        <v>1394341</v>
      </c>
      <c r="D32" s="146">
        <v>1448720</v>
      </c>
    </row>
    <row r="33" spans="1:4" ht="25.5">
      <c r="A33" s="194" t="s">
        <v>65</v>
      </c>
      <c r="B33" s="196" t="s">
        <v>66</v>
      </c>
      <c r="C33" s="146">
        <f>C34</f>
        <v>24897</v>
      </c>
      <c r="D33" s="146">
        <f>D34</f>
        <v>24897</v>
      </c>
    </row>
    <row r="34" spans="1:4" ht="38.25">
      <c r="A34" s="194" t="s">
        <v>67</v>
      </c>
      <c r="B34" s="196" t="s">
        <v>68</v>
      </c>
      <c r="C34" s="146">
        <v>24897</v>
      </c>
      <c r="D34" s="146">
        <v>24897</v>
      </c>
    </row>
    <row r="35" spans="1:4" ht="12.75">
      <c r="A35" s="192" t="s">
        <v>128</v>
      </c>
      <c r="B35" s="193" t="s">
        <v>129</v>
      </c>
      <c r="C35" s="145">
        <f>C36+C38</f>
        <v>15818876</v>
      </c>
      <c r="D35" s="145">
        <f>D36+D38</f>
        <v>15818876</v>
      </c>
    </row>
    <row r="36" spans="1:4" ht="12.75">
      <c r="A36" s="194" t="s">
        <v>130</v>
      </c>
      <c r="B36" s="196" t="s">
        <v>131</v>
      </c>
      <c r="C36" s="147">
        <f>C37</f>
        <v>3678644</v>
      </c>
      <c r="D36" s="147">
        <f>D37</f>
        <v>3678644</v>
      </c>
    </row>
    <row r="37" spans="1:4" ht="38.25">
      <c r="A37" s="194" t="s">
        <v>132</v>
      </c>
      <c r="B37" s="196" t="s">
        <v>579</v>
      </c>
      <c r="C37" s="146">
        <v>3678644</v>
      </c>
      <c r="D37" s="146">
        <v>3678644</v>
      </c>
    </row>
    <row r="38" spans="1:4" ht="12.75">
      <c r="A38" s="194" t="s">
        <v>580</v>
      </c>
      <c r="B38" s="196" t="s">
        <v>581</v>
      </c>
      <c r="C38" s="148">
        <f>C39+C41</f>
        <v>12140232</v>
      </c>
      <c r="D38" s="148">
        <f>D39+D41</f>
        <v>12140232</v>
      </c>
    </row>
    <row r="39" spans="1:4" ht="12.75">
      <c r="A39" s="194" t="s">
        <v>582</v>
      </c>
      <c r="B39" s="196" t="s">
        <v>583</v>
      </c>
      <c r="C39" s="147">
        <f>C40</f>
        <v>7998695</v>
      </c>
      <c r="D39" s="147">
        <f>D40</f>
        <v>7998695</v>
      </c>
    </row>
    <row r="40" spans="1:4" ht="25.5">
      <c r="A40" s="194" t="s">
        <v>584</v>
      </c>
      <c r="B40" s="196" t="s">
        <v>585</v>
      </c>
      <c r="C40" s="146">
        <v>7998695</v>
      </c>
      <c r="D40" s="146">
        <v>7998695</v>
      </c>
    </row>
    <row r="41" spans="1:4" ht="12.75">
      <c r="A41" s="194" t="s">
        <v>586</v>
      </c>
      <c r="B41" s="196" t="s">
        <v>587</v>
      </c>
      <c r="C41" s="147">
        <f>C42</f>
        <v>4141537</v>
      </c>
      <c r="D41" s="147">
        <f>D42</f>
        <v>4141537</v>
      </c>
    </row>
    <row r="42" spans="1:4" ht="38.25">
      <c r="A42" s="194" t="s">
        <v>588</v>
      </c>
      <c r="B42" s="196" t="s">
        <v>589</v>
      </c>
      <c r="C42" s="146">
        <v>4141537</v>
      </c>
      <c r="D42" s="146">
        <v>4141537</v>
      </c>
    </row>
    <row r="43" spans="1:4" ht="12.75">
      <c r="A43" s="192" t="s">
        <v>590</v>
      </c>
      <c r="B43" s="193" t="s">
        <v>591</v>
      </c>
      <c r="C43" s="145">
        <f>C44</f>
        <v>3373996</v>
      </c>
      <c r="D43" s="145">
        <f>D44</f>
        <v>3373996</v>
      </c>
    </row>
    <row r="44" spans="1:4" ht="25.5">
      <c r="A44" s="194" t="s">
        <v>592</v>
      </c>
      <c r="B44" s="196" t="s">
        <v>593</v>
      </c>
      <c r="C44" s="147">
        <f>C45</f>
        <v>3373996</v>
      </c>
      <c r="D44" s="147">
        <f>D45</f>
        <v>3373996</v>
      </c>
    </row>
    <row r="45" spans="1:4" ht="38.25">
      <c r="A45" s="194" t="s">
        <v>594</v>
      </c>
      <c r="B45" s="196" t="s">
        <v>595</v>
      </c>
      <c r="C45" s="146">
        <v>3373996</v>
      </c>
      <c r="D45" s="146">
        <v>3373996</v>
      </c>
    </row>
    <row r="46" spans="1:4" ht="38.25">
      <c r="A46" s="192" t="s">
        <v>596</v>
      </c>
      <c r="B46" s="193" t="s">
        <v>597</v>
      </c>
      <c r="C46" s="145">
        <f>C47+C52+C54</f>
        <v>5032915</v>
      </c>
      <c r="D46" s="145">
        <f>D47+D52+D54</f>
        <v>5032915</v>
      </c>
    </row>
    <row r="47" spans="1:4" ht="76.5">
      <c r="A47" s="194" t="s">
        <v>598</v>
      </c>
      <c r="B47" s="195" t="s">
        <v>260</v>
      </c>
      <c r="C47" s="147">
        <f>C48+C50</f>
        <v>3911067</v>
      </c>
      <c r="D47" s="147">
        <f>D48+D50</f>
        <v>3911067</v>
      </c>
    </row>
    <row r="48" spans="1:4" ht="63.75">
      <c r="A48" s="194" t="s">
        <v>599</v>
      </c>
      <c r="B48" s="196" t="s">
        <v>469</v>
      </c>
      <c r="C48" s="147">
        <f>C49</f>
        <v>2068688</v>
      </c>
      <c r="D48" s="147">
        <f>D49</f>
        <v>2068688</v>
      </c>
    </row>
    <row r="49" spans="1:4" ht="76.5">
      <c r="A49" s="194" t="s">
        <v>115</v>
      </c>
      <c r="B49" s="196" t="s">
        <v>572</v>
      </c>
      <c r="C49" s="146">
        <v>2068688</v>
      </c>
      <c r="D49" s="146">
        <v>2068688</v>
      </c>
    </row>
    <row r="50" spans="1:4" ht="38.25">
      <c r="A50" s="194" t="s">
        <v>116</v>
      </c>
      <c r="B50" s="196" t="s">
        <v>549</v>
      </c>
      <c r="C50" s="147">
        <f>C51</f>
        <v>1842379</v>
      </c>
      <c r="D50" s="147">
        <f>D51</f>
        <v>1842379</v>
      </c>
    </row>
    <row r="51" spans="1:4" ht="38.25">
      <c r="A51" s="194" t="s">
        <v>550</v>
      </c>
      <c r="B51" s="196" t="s">
        <v>604</v>
      </c>
      <c r="C51" s="146">
        <v>1842379</v>
      </c>
      <c r="D51" s="146">
        <v>1842379</v>
      </c>
    </row>
    <row r="52" spans="1:4" ht="25.5">
      <c r="A52" s="194" t="s">
        <v>605</v>
      </c>
      <c r="B52" s="196" t="s">
        <v>162</v>
      </c>
      <c r="C52" s="147">
        <f>C53</f>
        <v>35322</v>
      </c>
      <c r="D52" s="147">
        <f>D53</f>
        <v>35322</v>
      </c>
    </row>
    <row r="53" spans="1:4" ht="51">
      <c r="A53" s="194" t="s">
        <v>163</v>
      </c>
      <c r="B53" s="196" t="s">
        <v>164</v>
      </c>
      <c r="C53" s="146">
        <v>35322</v>
      </c>
      <c r="D53" s="146">
        <v>35322</v>
      </c>
    </row>
    <row r="54" spans="1:4" ht="76.5">
      <c r="A54" s="194" t="s">
        <v>165</v>
      </c>
      <c r="B54" s="195" t="s">
        <v>538</v>
      </c>
      <c r="C54" s="147">
        <f>C55</f>
        <v>1086526</v>
      </c>
      <c r="D54" s="147">
        <f>D55</f>
        <v>1086526</v>
      </c>
    </row>
    <row r="55" spans="1:4" ht="76.5">
      <c r="A55" s="194" t="s">
        <v>166</v>
      </c>
      <c r="B55" s="195" t="s">
        <v>539</v>
      </c>
      <c r="C55" s="147">
        <f>C56</f>
        <v>1086526</v>
      </c>
      <c r="D55" s="147">
        <f>D56</f>
        <v>1086526</v>
      </c>
    </row>
    <row r="56" spans="1:4" ht="76.5">
      <c r="A56" s="194" t="s">
        <v>167</v>
      </c>
      <c r="B56" s="196" t="s">
        <v>168</v>
      </c>
      <c r="C56" s="146">
        <v>1086526</v>
      </c>
      <c r="D56" s="146">
        <v>1086526</v>
      </c>
    </row>
    <row r="57" spans="1:4" ht="25.5">
      <c r="A57" s="192" t="s">
        <v>169</v>
      </c>
      <c r="B57" s="193" t="s">
        <v>170</v>
      </c>
      <c r="C57" s="145">
        <f>C58</f>
        <v>54720</v>
      </c>
      <c r="D57" s="145">
        <f>D58</f>
        <v>54720</v>
      </c>
    </row>
    <row r="58" spans="1:4" ht="12.75">
      <c r="A58" s="194" t="s">
        <v>171</v>
      </c>
      <c r="B58" s="108" t="s">
        <v>172</v>
      </c>
      <c r="C58" s="147">
        <f>SUM(C59:C60)</f>
        <v>54720</v>
      </c>
      <c r="D58" s="147">
        <f>SUM(D59:D60)</f>
        <v>54720</v>
      </c>
    </row>
    <row r="59" spans="1:4" ht="25.5">
      <c r="A59" s="194" t="s">
        <v>173</v>
      </c>
      <c r="B59" s="108" t="s">
        <v>120</v>
      </c>
      <c r="C59" s="146">
        <v>5220</v>
      </c>
      <c r="D59" s="146">
        <v>5220</v>
      </c>
    </row>
    <row r="60" spans="1:4" ht="25.5">
      <c r="A60" s="194" t="s">
        <v>121</v>
      </c>
      <c r="B60" s="108" t="s">
        <v>122</v>
      </c>
      <c r="C60" s="146">
        <v>49500</v>
      </c>
      <c r="D60" s="146">
        <v>49500</v>
      </c>
    </row>
    <row r="61" spans="1:4" ht="25.5">
      <c r="A61" s="192" t="s">
        <v>123</v>
      </c>
      <c r="B61" s="193" t="s">
        <v>89</v>
      </c>
      <c r="C61" s="145">
        <f>C63</f>
        <v>9397615</v>
      </c>
      <c r="D61" s="145">
        <f>D63</f>
        <v>9397615</v>
      </c>
    </row>
    <row r="62" spans="1:4" ht="12.75">
      <c r="A62" s="194" t="s">
        <v>636</v>
      </c>
      <c r="B62" s="1" t="s">
        <v>637</v>
      </c>
      <c r="C62" s="145">
        <v>9397615</v>
      </c>
      <c r="D62" s="145">
        <v>9397615</v>
      </c>
    </row>
    <row r="63" spans="1:4" ht="12.75">
      <c r="A63" s="194" t="s">
        <v>124</v>
      </c>
      <c r="B63" s="1" t="s">
        <v>694</v>
      </c>
      <c r="C63" s="147">
        <f>C64</f>
        <v>9397615</v>
      </c>
      <c r="D63" s="147">
        <f>D64</f>
        <v>9397615</v>
      </c>
    </row>
    <row r="64" spans="1:4" ht="25.5">
      <c r="A64" s="194" t="s">
        <v>409</v>
      </c>
      <c r="B64" s="108" t="s">
        <v>125</v>
      </c>
      <c r="C64" s="146">
        <v>9397615</v>
      </c>
      <c r="D64" s="146">
        <v>9397615</v>
      </c>
    </row>
    <row r="65" spans="1:4" ht="25.5">
      <c r="A65" s="192" t="s">
        <v>410</v>
      </c>
      <c r="B65" s="193" t="s">
        <v>411</v>
      </c>
      <c r="C65" s="145">
        <f aca="true" t="shared" si="0" ref="C65:D67">C66</f>
        <v>400000</v>
      </c>
      <c r="D65" s="145">
        <f t="shared" si="0"/>
        <v>500000</v>
      </c>
    </row>
    <row r="66" spans="1:4" ht="25.5">
      <c r="A66" s="194" t="s">
        <v>412</v>
      </c>
      <c r="B66" s="108" t="s">
        <v>413</v>
      </c>
      <c r="C66" s="147">
        <f t="shared" si="0"/>
        <v>400000</v>
      </c>
      <c r="D66" s="147">
        <f t="shared" si="0"/>
        <v>500000</v>
      </c>
    </row>
    <row r="67" spans="1:4" ht="25.5">
      <c r="A67" s="194" t="s">
        <v>414</v>
      </c>
      <c r="B67" s="108" t="s">
        <v>415</v>
      </c>
      <c r="C67" s="147">
        <f t="shared" si="0"/>
        <v>400000</v>
      </c>
      <c r="D67" s="147">
        <f t="shared" si="0"/>
        <v>500000</v>
      </c>
    </row>
    <row r="68" spans="1:4" ht="38.25">
      <c r="A68" s="194" t="s">
        <v>416</v>
      </c>
      <c r="B68" s="108" t="s">
        <v>389</v>
      </c>
      <c r="C68" s="146">
        <v>400000</v>
      </c>
      <c r="D68" s="146">
        <v>500000</v>
      </c>
    </row>
    <row r="69" spans="1:4" ht="12.75">
      <c r="A69" s="192" t="s">
        <v>390</v>
      </c>
      <c r="B69" s="193" t="s">
        <v>519</v>
      </c>
      <c r="C69" s="145">
        <f>C70+C72+C74+C76+C78+C80+C82</f>
        <v>105402</v>
      </c>
      <c r="D69" s="145">
        <f>D70+D72+D74+D76+D78+D80+D82</f>
        <v>105402</v>
      </c>
    </row>
    <row r="70" spans="1:4" ht="51">
      <c r="A70" s="205" t="s">
        <v>638</v>
      </c>
      <c r="B70" s="228" t="s">
        <v>639</v>
      </c>
      <c r="C70" s="145">
        <v>5000</v>
      </c>
      <c r="D70" s="145">
        <v>5000</v>
      </c>
    </row>
    <row r="71" spans="1:4" ht="76.5">
      <c r="A71" s="197" t="s">
        <v>180</v>
      </c>
      <c r="B71" s="198" t="s">
        <v>181</v>
      </c>
      <c r="C71" s="146">
        <v>5000</v>
      </c>
      <c r="D71" s="146">
        <v>5000</v>
      </c>
    </row>
    <row r="72" spans="1:4" ht="63.75">
      <c r="A72" s="205" t="s">
        <v>640</v>
      </c>
      <c r="B72" s="229" t="s">
        <v>641</v>
      </c>
      <c r="C72" s="146">
        <v>9900</v>
      </c>
      <c r="D72" s="146">
        <v>9900</v>
      </c>
    </row>
    <row r="73" spans="1:4" ht="89.25">
      <c r="A73" s="197" t="s">
        <v>182</v>
      </c>
      <c r="B73" s="198" t="s">
        <v>183</v>
      </c>
      <c r="C73" s="146">
        <v>9900</v>
      </c>
      <c r="D73" s="146">
        <v>9900</v>
      </c>
    </row>
    <row r="74" spans="1:4" ht="63.75">
      <c r="A74" s="205" t="s">
        <v>642</v>
      </c>
      <c r="B74" s="228" t="s">
        <v>643</v>
      </c>
      <c r="C74" s="146">
        <v>3500</v>
      </c>
      <c r="D74" s="146">
        <v>3500</v>
      </c>
    </row>
    <row r="75" spans="1:4" ht="89.25">
      <c r="A75" s="197" t="s">
        <v>174</v>
      </c>
      <c r="B75" s="199" t="s">
        <v>175</v>
      </c>
      <c r="C75" s="146">
        <v>3500</v>
      </c>
      <c r="D75" s="146">
        <v>3500</v>
      </c>
    </row>
    <row r="76" spans="1:4" ht="63.75">
      <c r="A76" s="205" t="s">
        <v>644</v>
      </c>
      <c r="B76" s="229" t="s">
        <v>645</v>
      </c>
      <c r="C76" s="146">
        <v>16700</v>
      </c>
      <c r="D76" s="146">
        <v>16700</v>
      </c>
    </row>
    <row r="77" spans="1:4" ht="102">
      <c r="A77" s="197" t="s">
        <v>176</v>
      </c>
      <c r="B77" s="200" t="s">
        <v>177</v>
      </c>
      <c r="C77" s="146">
        <v>16700</v>
      </c>
      <c r="D77" s="146">
        <v>16700</v>
      </c>
    </row>
    <row r="78" spans="1:4" ht="51">
      <c r="A78" s="205" t="s">
        <v>646</v>
      </c>
      <c r="B78" s="229" t="s">
        <v>647</v>
      </c>
      <c r="C78" s="146">
        <v>10500</v>
      </c>
      <c r="D78" s="146">
        <v>10500</v>
      </c>
    </row>
    <row r="79" spans="1:4" ht="76.5">
      <c r="A79" s="197" t="s">
        <v>178</v>
      </c>
      <c r="B79" s="198" t="s">
        <v>179</v>
      </c>
      <c r="C79" s="146">
        <v>10500</v>
      </c>
      <c r="D79" s="146">
        <v>10500</v>
      </c>
    </row>
    <row r="80" spans="1:4" ht="63.75">
      <c r="A80" s="205" t="s">
        <v>648</v>
      </c>
      <c r="B80" s="228" t="s">
        <v>649</v>
      </c>
      <c r="C80" s="146">
        <v>37802</v>
      </c>
      <c r="D80" s="146">
        <v>37802</v>
      </c>
    </row>
    <row r="81" spans="1:4" ht="89.25">
      <c r="A81" s="197" t="s">
        <v>184</v>
      </c>
      <c r="B81" s="199" t="s">
        <v>185</v>
      </c>
      <c r="C81" s="146">
        <v>37802</v>
      </c>
      <c r="D81" s="146">
        <v>37802</v>
      </c>
    </row>
    <row r="82" spans="1:4" ht="102">
      <c r="A82" s="205" t="s">
        <v>693</v>
      </c>
      <c r="B82" s="230" t="s">
        <v>650</v>
      </c>
      <c r="C82" s="146">
        <v>22000</v>
      </c>
      <c r="D82" s="146">
        <v>22000</v>
      </c>
    </row>
    <row r="83" spans="1:4" ht="76.5">
      <c r="A83" s="205" t="s">
        <v>651</v>
      </c>
      <c r="B83" s="125" t="s">
        <v>652</v>
      </c>
      <c r="C83" s="146">
        <v>22000</v>
      </c>
      <c r="D83" s="146">
        <v>22000</v>
      </c>
    </row>
    <row r="84" spans="1:4" ht="76.5">
      <c r="A84" s="197" t="s">
        <v>523</v>
      </c>
      <c r="B84" s="201" t="s">
        <v>524</v>
      </c>
      <c r="C84" s="147">
        <v>22000</v>
      </c>
      <c r="D84" s="147">
        <v>22000</v>
      </c>
    </row>
    <row r="85" spans="1:4" ht="12.75">
      <c r="A85" s="202" t="s">
        <v>564</v>
      </c>
      <c r="B85" s="97" t="s">
        <v>542</v>
      </c>
      <c r="C85" s="110">
        <f>C86+C137</f>
        <v>259875572.08</v>
      </c>
      <c r="D85" s="110">
        <f>D86+D137</f>
        <v>216822467.08</v>
      </c>
    </row>
    <row r="86" spans="1:4" ht="25.5">
      <c r="A86" s="203" t="s">
        <v>565</v>
      </c>
      <c r="B86" s="98" t="s">
        <v>530</v>
      </c>
      <c r="C86" s="111">
        <f>C87+C90+C105</f>
        <v>247081231</v>
      </c>
      <c r="D86" s="111">
        <f>D87+D90+D105</f>
        <v>204028126</v>
      </c>
    </row>
    <row r="87" spans="1:4" ht="25.5">
      <c r="A87" s="203" t="s">
        <v>552</v>
      </c>
      <c r="B87" s="125" t="s">
        <v>573</v>
      </c>
      <c r="C87" s="111">
        <f>C88</f>
        <v>423604</v>
      </c>
      <c r="D87" s="111">
        <f>D88</f>
        <v>570399</v>
      </c>
    </row>
    <row r="88" spans="1:4" ht="12.75">
      <c r="A88" s="99" t="s">
        <v>553</v>
      </c>
      <c r="B88" s="89" t="s">
        <v>27</v>
      </c>
      <c r="C88" s="112">
        <f>C89</f>
        <v>423604</v>
      </c>
      <c r="D88" s="112">
        <f>D89</f>
        <v>570399</v>
      </c>
    </row>
    <row r="89" spans="1:4" ht="38.25">
      <c r="A89" s="99" t="s">
        <v>554</v>
      </c>
      <c r="B89" s="124" t="s">
        <v>28</v>
      </c>
      <c r="C89" s="113">
        <v>423604</v>
      </c>
      <c r="D89" s="113">
        <v>570399</v>
      </c>
    </row>
    <row r="90" spans="1:4" ht="25.5">
      <c r="A90" s="204" t="s">
        <v>87</v>
      </c>
      <c r="B90" s="200" t="s">
        <v>574</v>
      </c>
      <c r="C90" s="113">
        <f>C91+C93+C103+C97+C99+C95+C101</f>
        <v>48711504</v>
      </c>
      <c r="D90" s="113">
        <f>D91+D93+D103+D97+D99+D95+D101</f>
        <v>5289744</v>
      </c>
    </row>
    <row r="91" spans="1:4" ht="102">
      <c r="A91" s="205" t="s">
        <v>119</v>
      </c>
      <c r="B91" s="206" t="s">
        <v>533</v>
      </c>
      <c r="C91" s="113">
        <f>C92</f>
        <v>31409414</v>
      </c>
      <c r="D91" s="113"/>
    </row>
    <row r="92" spans="1:4" ht="102">
      <c r="A92" s="197" t="s">
        <v>117</v>
      </c>
      <c r="B92" s="200" t="s">
        <v>118</v>
      </c>
      <c r="C92" s="113">
        <f>29373337+2036077</f>
        <v>31409414</v>
      </c>
      <c r="D92" s="113"/>
    </row>
    <row r="93" spans="1:4" ht="76.5">
      <c r="A93" s="205" t="s">
        <v>534</v>
      </c>
      <c r="B93" s="200" t="s">
        <v>535</v>
      </c>
      <c r="C93" s="113">
        <f>C94</f>
        <v>320504</v>
      </c>
      <c r="D93" s="113"/>
    </row>
    <row r="94" spans="1:4" ht="76.5">
      <c r="A94" s="205" t="s">
        <v>578</v>
      </c>
      <c r="B94" s="200" t="s">
        <v>577</v>
      </c>
      <c r="C94" s="113">
        <f>2356582-2036078</f>
        <v>320504</v>
      </c>
      <c r="D94" s="113"/>
    </row>
    <row r="95" spans="1:4" ht="51">
      <c r="A95" s="205" t="s">
        <v>264</v>
      </c>
      <c r="B95" s="198" t="s">
        <v>265</v>
      </c>
      <c r="C95" s="113">
        <f>C96</f>
        <v>5170688</v>
      </c>
      <c r="D95" s="113">
        <f>D96</f>
        <v>5035811</v>
      </c>
    </row>
    <row r="96" spans="1:4" ht="51">
      <c r="A96" s="205" t="s">
        <v>266</v>
      </c>
      <c r="B96" s="198" t="s">
        <v>267</v>
      </c>
      <c r="C96" s="113">
        <v>5170688</v>
      </c>
      <c r="D96" s="113">
        <v>5035811</v>
      </c>
    </row>
    <row r="97" spans="1:4" ht="61.5" customHeight="1">
      <c r="A97" s="205" t="s">
        <v>660</v>
      </c>
      <c r="B97" s="198" t="s">
        <v>661</v>
      </c>
      <c r="C97" s="113">
        <f>C98</f>
        <v>3137493</v>
      </c>
      <c r="D97" s="113">
        <f>D98</f>
        <v>0</v>
      </c>
    </row>
    <row r="98" spans="1:4" ht="63.75">
      <c r="A98" s="205" t="s">
        <v>662</v>
      </c>
      <c r="B98" s="207" t="s">
        <v>661</v>
      </c>
      <c r="C98" s="113">
        <v>3137493</v>
      </c>
      <c r="D98" s="113"/>
    </row>
    <row r="99" spans="1:4" ht="38.25">
      <c r="A99" s="205" t="s">
        <v>663</v>
      </c>
      <c r="B99" s="206" t="s">
        <v>664</v>
      </c>
      <c r="C99" s="113">
        <f>C100</f>
        <v>3164214</v>
      </c>
      <c r="D99" s="113">
        <f>D100</f>
        <v>0</v>
      </c>
    </row>
    <row r="100" spans="1:4" ht="38.25">
      <c r="A100" s="205" t="s">
        <v>665</v>
      </c>
      <c r="B100" s="206" t="s">
        <v>664</v>
      </c>
      <c r="C100" s="113">
        <v>3164214</v>
      </c>
      <c r="D100" s="113"/>
    </row>
    <row r="101" spans="1:4" ht="25.5">
      <c r="A101" s="197" t="s">
        <v>391</v>
      </c>
      <c r="B101" s="200" t="s">
        <v>392</v>
      </c>
      <c r="C101" s="113">
        <f>C102</f>
        <v>5255258</v>
      </c>
      <c r="D101" s="113">
        <f>D102</f>
        <v>0</v>
      </c>
    </row>
    <row r="102" spans="1:4" ht="25.5">
      <c r="A102" s="197" t="s">
        <v>394</v>
      </c>
      <c r="B102" s="200" t="s">
        <v>393</v>
      </c>
      <c r="C102" s="113">
        <v>5255258</v>
      </c>
      <c r="D102" s="113"/>
    </row>
    <row r="103" spans="1:4" ht="12.75">
      <c r="A103" s="208" t="s">
        <v>88</v>
      </c>
      <c r="B103" s="209" t="s">
        <v>423</v>
      </c>
      <c r="C103" s="113">
        <f>C104</f>
        <v>253933</v>
      </c>
      <c r="D103" s="113">
        <f>D104</f>
        <v>253933</v>
      </c>
    </row>
    <row r="104" spans="1:4" ht="76.5">
      <c r="A104" s="208" t="s">
        <v>88</v>
      </c>
      <c r="B104" s="116" t="s">
        <v>424</v>
      </c>
      <c r="C104" s="113">
        <v>253933</v>
      </c>
      <c r="D104" s="113">
        <v>253933</v>
      </c>
    </row>
    <row r="105" spans="1:4" ht="25.5">
      <c r="A105" s="210" t="s">
        <v>555</v>
      </c>
      <c r="B105" s="125" t="s">
        <v>575</v>
      </c>
      <c r="C105" s="111">
        <f>C106+C108+C110+C112+C114</f>
        <v>197946123</v>
      </c>
      <c r="D105" s="111">
        <f>D106+D108+D110+D112+D114</f>
        <v>198167983</v>
      </c>
    </row>
    <row r="106" spans="1:4" ht="51">
      <c r="A106" s="211" t="s">
        <v>556</v>
      </c>
      <c r="B106" s="89" t="s">
        <v>375</v>
      </c>
      <c r="C106" s="112">
        <f>C107</f>
        <v>142484</v>
      </c>
      <c r="D106" s="112">
        <f>D107</f>
        <v>142484</v>
      </c>
    </row>
    <row r="107" spans="1:4" ht="38.25">
      <c r="A107" s="211" t="s">
        <v>557</v>
      </c>
      <c r="B107" s="89" t="s">
        <v>480</v>
      </c>
      <c r="C107" s="113">
        <v>142484</v>
      </c>
      <c r="D107" s="113">
        <v>142484</v>
      </c>
    </row>
    <row r="108" spans="1:4" ht="51">
      <c r="A108" s="211" t="s">
        <v>558</v>
      </c>
      <c r="B108" s="89" t="s">
        <v>666</v>
      </c>
      <c r="C108" s="112">
        <f>C109</f>
        <v>4009648</v>
      </c>
      <c r="D108" s="112">
        <f>D109</f>
        <v>4009648</v>
      </c>
    </row>
    <row r="109" spans="1:4" ht="38.25">
      <c r="A109" s="211" t="s">
        <v>559</v>
      </c>
      <c r="B109" s="89" t="s">
        <v>543</v>
      </c>
      <c r="C109" s="113">
        <v>4009648</v>
      </c>
      <c r="D109" s="113">
        <v>4009648</v>
      </c>
    </row>
    <row r="110" spans="1:4" ht="38.25">
      <c r="A110" s="211" t="s">
        <v>22</v>
      </c>
      <c r="B110" s="89" t="s">
        <v>23</v>
      </c>
      <c r="C110" s="113">
        <f>C111</f>
        <v>23548034</v>
      </c>
      <c r="D110" s="113">
        <f>D111</f>
        <v>23766830</v>
      </c>
    </row>
    <row r="111" spans="1:4" ht="38.25">
      <c r="A111" s="211" t="s">
        <v>24</v>
      </c>
      <c r="B111" s="89" t="s">
        <v>25</v>
      </c>
      <c r="C111" s="113">
        <v>23548034</v>
      </c>
      <c r="D111" s="113">
        <v>23766830</v>
      </c>
    </row>
    <row r="112" spans="1:4" ht="51.75">
      <c r="A112" s="212" t="s">
        <v>261</v>
      </c>
      <c r="B112" s="200" t="s">
        <v>262</v>
      </c>
      <c r="C112" s="113">
        <f>C113</f>
        <v>6718320</v>
      </c>
      <c r="D112" s="113">
        <f>D113</f>
        <v>6718320</v>
      </c>
    </row>
    <row r="113" spans="1:4" ht="51.75">
      <c r="A113" s="213" t="s">
        <v>263</v>
      </c>
      <c r="B113" s="200" t="s">
        <v>374</v>
      </c>
      <c r="C113" s="113">
        <v>6718320</v>
      </c>
      <c r="D113" s="113">
        <v>6718320</v>
      </c>
    </row>
    <row r="114" spans="1:4" ht="12.75">
      <c r="A114" s="211" t="s">
        <v>576</v>
      </c>
      <c r="B114" s="152" t="s">
        <v>544</v>
      </c>
      <c r="C114" s="112">
        <f>C115</f>
        <v>163527637</v>
      </c>
      <c r="D114" s="112">
        <f>D115</f>
        <v>163530701</v>
      </c>
    </row>
    <row r="115" spans="1:4" ht="12.75">
      <c r="A115" s="211" t="s">
        <v>560</v>
      </c>
      <c r="B115" s="152" t="s">
        <v>330</v>
      </c>
      <c r="C115" s="112">
        <f>SUM(C116:C119)+SUM(C121:C123)+C126+C134</f>
        <v>163527637</v>
      </c>
      <c r="D115" s="112">
        <f>SUM(D116:D119)+SUM(D121:D123)+D126+D134</f>
        <v>163530701</v>
      </c>
    </row>
    <row r="116" spans="1:4" ht="89.25">
      <c r="A116" s="211" t="s">
        <v>560</v>
      </c>
      <c r="B116" s="89" t="s">
        <v>255</v>
      </c>
      <c r="C116" s="113">
        <v>311000</v>
      </c>
      <c r="D116" s="113">
        <v>311000</v>
      </c>
    </row>
    <row r="117" spans="1:4" ht="114.75">
      <c r="A117" s="211" t="s">
        <v>560</v>
      </c>
      <c r="B117" s="89" t="s">
        <v>214</v>
      </c>
      <c r="C117" s="113">
        <v>311000</v>
      </c>
      <c r="D117" s="113">
        <v>311000</v>
      </c>
    </row>
    <row r="118" spans="1:4" ht="89.25">
      <c r="A118" s="211" t="s">
        <v>560</v>
      </c>
      <c r="B118" s="89" t="s">
        <v>460</v>
      </c>
      <c r="C118" s="113">
        <v>311000</v>
      </c>
      <c r="D118" s="113">
        <v>311000</v>
      </c>
    </row>
    <row r="119" spans="1:4" ht="89.25">
      <c r="A119" s="211" t="s">
        <v>560</v>
      </c>
      <c r="B119" s="89" t="s">
        <v>317</v>
      </c>
      <c r="C119" s="112">
        <f>C120</f>
        <v>933000</v>
      </c>
      <c r="D119" s="112">
        <f>D120</f>
        <v>933000</v>
      </c>
    </row>
    <row r="120" spans="1:4" ht="12.75">
      <c r="A120" s="99"/>
      <c r="B120" s="100" t="s">
        <v>545</v>
      </c>
      <c r="C120" s="113">
        <v>933000</v>
      </c>
      <c r="D120" s="113">
        <v>933000</v>
      </c>
    </row>
    <row r="121" spans="1:4" ht="127.5">
      <c r="A121" s="211" t="s">
        <v>560</v>
      </c>
      <c r="B121" s="89" t="s">
        <v>563</v>
      </c>
      <c r="C121" s="113">
        <f>82545102+9505904</f>
        <v>92051006</v>
      </c>
      <c r="D121" s="113">
        <f>82954528+9096478</f>
        <v>92051006</v>
      </c>
    </row>
    <row r="122" spans="1:4" ht="114.75">
      <c r="A122" s="211" t="s">
        <v>560</v>
      </c>
      <c r="B122" s="89" t="s">
        <v>382</v>
      </c>
      <c r="C122" s="113">
        <f>45538337+6622052</f>
        <v>52160389</v>
      </c>
      <c r="D122" s="113">
        <f>45538337+6622052</f>
        <v>52160389</v>
      </c>
    </row>
    <row r="123" spans="1:4" ht="114.75">
      <c r="A123" s="211" t="s">
        <v>560</v>
      </c>
      <c r="B123" s="101" t="s">
        <v>114</v>
      </c>
      <c r="C123" s="112">
        <f>SUM(C124:C125)</f>
        <v>4216088</v>
      </c>
      <c r="D123" s="112">
        <f>SUM(D124:D125)</f>
        <v>4216088</v>
      </c>
    </row>
    <row r="124" spans="1:4" ht="51">
      <c r="A124" s="99"/>
      <c r="B124" s="100" t="s">
        <v>513</v>
      </c>
      <c r="C124" s="113">
        <f>219131+11959</f>
        <v>231090</v>
      </c>
      <c r="D124" s="113">
        <f>219131+11959</f>
        <v>231090</v>
      </c>
    </row>
    <row r="125" spans="1:4" ht="25.5">
      <c r="A125" s="99"/>
      <c r="B125" s="100" t="s">
        <v>546</v>
      </c>
      <c r="C125" s="113">
        <v>3984998</v>
      </c>
      <c r="D125" s="113">
        <v>3984998</v>
      </c>
    </row>
    <row r="126" spans="1:4" ht="76.5">
      <c r="A126" s="211" t="s">
        <v>560</v>
      </c>
      <c r="B126" s="89" t="s">
        <v>92</v>
      </c>
      <c r="C126" s="112">
        <f>SUM(C127:C133)</f>
        <v>12362300</v>
      </c>
      <c r="D126" s="112">
        <f>SUM(D127:D133)</f>
        <v>12365364</v>
      </c>
    </row>
    <row r="127" spans="1:4" ht="38.25">
      <c r="A127" s="99"/>
      <c r="B127" s="100" t="s">
        <v>547</v>
      </c>
      <c r="C127" s="113">
        <v>124300</v>
      </c>
      <c r="D127" s="113">
        <v>124300</v>
      </c>
    </row>
    <row r="128" spans="1:4" ht="25.5">
      <c r="A128" s="99"/>
      <c r="B128" s="100" t="s">
        <v>548</v>
      </c>
      <c r="C128" s="113">
        <v>7542420</v>
      </c>
      <c r="D128" s="113">
        <v>7542420</v>
      </c>
    </row>
    <row r="129" spans="1:4" ht="63.75">
      <c r="A129" s="99"/>
      <c r="B129" s="100" t="s">
        <v>60</v>
      </c>
      <c r="C129" s="113">
        <v>301589</v>
      </c>
      <c r="D129" s="113">
        <v>301589</v>
      </c>
    </row>
    <row r="130" spans="1:4" ht="12.75">
      <c r="A130" s="99"/>
      <c r="B130" s="100" t="s">
        <v>61</v>
      </c>
      <c r="C130" s="113">
        <v>1265319</v>
      </c>
      <c r="D130" s="113">
        <v>1265319</v>
      </c>
    </row>
    <row r="131" spans="1:4" ht="38.25">
      <c r="A131" s="99"/>
      <c r="B131" s="100" t="s">
        <v>62</v>
      </c>
      <c r="C131" s="113">
        <v>2177000</v>
      </c>
      <c r="D131" s="113">
        <v>2177000</v>
      </c>
    </row>
    <row r="132" spans="1:4" ht="51">
      <c r="A132" s="99"/>
      <c r="B132" s="78" t="s">
        <v>268</v>
      </c>
      <c r="C132" s="113">
        <v>622000</v>
      </c>
      <c r="D132" s="113">
        <v>622000</v>
      </c>
    </row>
    <row r="133" spans="1:4" ht="38.25">
      <c r="A133" s="99"/>
      <c r="B133" s="153" t="s">
        <v>26</v>
      </c>
      <c r="C133" s="113">
        <v>329672</v>
      </c>
      <c r="D133" s="113">
        <v>332736</v>
      </c>
    </row>
    <row r="134" spans="1:4" ht="89.25">
      <c r="A134" s="211" t="s">
        <v>560</v>
      </c>
      <c r="B134" s="101" t="s">
        <v>93</v>
      </c>
      <c r="C134" s="113">
        <f>SUM(C135:C136)</f>
        <v>871854</v>
      </c>
      <c r="D134" s="113">
        <f>SUM(D135:D136)</f>
        <v>871854</v>
      </c>
    </row>
    <row r="135" spans="1:4" ht="38.25">
      <c r="A135" s="99"/>
      <c r="B135" s="100" t="s">
        <v>94</v>
      </c>
      <c r="C135" s="113">
        <v>716354</v>
      </c>
      <c r="D135" s="113">
        <v>716354</v>
      </c>
    </row>
    <row r="136" spans="1:4" ht="51">
      <c r="A136" s="154"/>
      <c r="B136" s="109" t="s">
        <v>95</v>
      </c>
      <c r="C136" s="114">
        <v>155500</v>
      </c>
      <c r="D136" s="114">
        <v>155500</v>
      </c>
    </row>
    <row r="137" spans="1:4" ht="12.75">
      <c r="A137" s="211" t="s">
        <v>630</v>
      </c>
      <c r="B137" s="101" t="s">
        <v>631</v>
      </c>
      <c r="C137" s="111">
        <f>C138</f>
        <v>12794341.08</v>
      </c>
      <c r="D137" s="111">
        <f>D138</f>
        <v>12794341.08</v>
      </c>
    </row>
    <row r="138" spans="1:4" ht="25.5">
      <c r="A138" s="240" t="s">
        <v>632</v>
      </c>
      <c r="B138" s="238" t="s">
        <v>633</v>
      </c>
      <c r="C138" s="113">
        <f>C139</f>
        <v>12794341.08</v>
      </c>
      <c r="D138" s="113">
        <f>D139</f>
        <v>12794341.08</v>
      </c>
    </row>
    <row r="139" spans="1:4" ht="63.75">
      <c r="A139" s="241" t="s">
        <v>696</v>
      </c>
      <c r="B139" s="239" t="s">
        <v>697</v>
      </c>
      <c r="C139" s="237">
        <v>12794341.08</v>
      </c>
      <c r="D139" s="237">
        <v>12794341.08</v>
      </c>
    </row>
  </sheetData>
  <sheetProtection/>
  <mergeCells count="1">
    <mergeCell ref="B3:D3"/>
  </mergeCells>
  <hyperlinks>
    <hyperlink ref="B70" r:id="rId1" display="/document/12125267/entry/50"/>
    <hyperlink ref="B72" r:id="rId2" display="https://internet.garant.ru/#/document/12125267/entry/60"/>
    <hyperlink ref="B74" r:id="rId3" display="/document/12125267/entry/140"/>
    <hyperlink ref="B76" r:id="rId4" display="https://internet.garant.ru/#/document/12125267/entry/150"/>
    <hyperlink ref="B78" r:id="rId5" display="https://internet.garant.ru/#/document/12125267/entry/190"/>
    <hyperlink ref="B80" r:id="rId6" display="/document/12125267/entry/200"/>
  </hyperlinks>
  <printOptions/>
  <pageMargins left="0.7" right="0.7" top="0.75" bottom="0.75" header="0.3" footer="0.3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29"/>
  <sheetViews>
    <sheetView zoomScalePageLayoutView="0" workbookViewId="0" topLeftCell="A127">
      <selection activeCell="F128" sqref="F128"/>
    </sheetView>
  </sheetViews>
  <sheetFormatPr defaultColWidth="9.140625" defaultRowHeight="12.75"/>
  <cols>
    <col min="1" max="1" width="34.140625" style="12" customWidth="1"/>
    <col min="2" max="2" width="3.8515625" style="12" customWidth="1"/>
    <col min="3" max="3" width="4.57421875" style="12" customWidth="1"/>
    <col min="4" max="4" width="13.140625" style="12" customWidth="1"/>
    <col min="5" max="5" width="4.57421875" style="12" customWidth="1"/>
    <col min="6" max="7" width="13.8515625" style="90" customWidth="1"/>
    <col min="8" max="16384" width="9.140625" style="12" customWidth="1"/>
  </cols>
  <sheetData>
    <row r="1" spans="1:7" ht="12.75">
      <c r="A1" s="29"/>
      <c r="B1" s="14"/>
      <c r="C1" s="14"/>
      <c r="D1" s="14"/>
      <c r="E1" s="14"/>
      <c r="F1" s="91"/>
      <c r="G1" s="91" t="s">
        <v>667</v>
      </c>
    </row>
    <row r="2" spans="1:7" ht="12.75">
      <c r="A2" s="29"/>
      <c r="B2" s="14"/>
      <c r="C2" s="14"/>
      <c r="D2" s="14"/>
      <c r="E2" s="14"/>
      <c r="F2" s="92"/>
      <c r="G2" s="92" t="s">
        <v>459</v>
      </c>
    </row>
    <row r="3" spans="1:7" ht="12.75">
      <c r="A3" s="13"/>
      <c r="B3" s="14"/>
      <c r="C3" s="14"/>
      <c r="D3" s="14"/>
      <c r="E3" s="234" t="s">
        <v>698</v>
      </c>
      <c r="F3" s="234"/>
      <c r="G3" s="234"/>
    </row>
    <row r="4" spans="1:7" ht="38.25">
      <c r="A4" s="17" t="s">
        <v>668</v>
      </c>
      <c r="B4" s="17"/>
      <c r="C4" s="17"/>
      <c r="D4" s="17"/>
      <c r="E4" s="17"/>
      <c r="F4" s="93"/>
      <c r="G4" s="93"/>
    </row>
    <row r="5" spans="1:7" ht="12.75">
      <c r="A5" s="34"/>
      <c r="B5" s="34"/>
      <c r="C5" s="34"/>
      <c r="D5" s="34"/>
      <c r="E5" s="34"/>
      <c r="F5" s="94"/>
      <c r="G5" s="94" t="s">
        <v>335</v>
      </c>
    </row>
    <row r="6" spans="1:7" ht="22.5">
      <c r="A6" s="41" t="s">
        <v>331</v>
      </c>
      <c r="B6" s="41" t="s">
        <v>44</v>
      </c>
      <c r="C6" s="41" t="s">
        <v>45</v>
      </c>
      <c r="D6" s="41" t="s">
        <v>46</v>
      </c>
      <c r="E6" s="41" t="s">
        <v>47</v>
      </c>
      <c r="F6" s="155" t="s">
        <v>669</v>
      </c>
      <c r="G6" s="155" t="s">
        <v>670</v>
      </c>
    </row>
    <row r="7" spans="1:7" ht="12.75">
      <c r="A7" s="42" t="s">
        <v>319</v>
      </c>
      <c r="B7" s="42" t="s">
        <v>332</v>
      </c>
      <c r="C7" s="42" t="s">
        <v>320</v>
      </c>
      <c r="D7" s="42" t="s">
        <v>48</v>
      </c>
      <c r="E7" s="42" t="s">
        <v>49</v>
      </c>
      <c r="F7" s="95" t="s">
        <v>50</v>
      </c>
      <c r="G7" s="156">
        <v>7</v>
      </c>
    </row>
    <row r="8" spans="1:7" ht="12.75">
      <c r="A8" s="37" t="s">
        <v>336</v>
      </c>
      <c r="B8" s="38" t="s">
        <v>334</v>
      </c>
      <c r="C8" s="38" t="s">
        <v>334</v>
      </c>
      <c r="D8" s="38" t="s">
        <v>334</v>
      </c>
      <c r="E8" s="38" t="s">
        <v>334</v>
      </c>
      <c r="F8" s="75">
        <f>F9+F94+F100+F109+F141+F167+F239+F254+F260+F315+F322+F329</f>
        <v>429268270.08</v>
      </c>
      <c r="G8" s="75">
        <f>G9+G94+G100+G109+G141+G167+G239+G254+G260+G315+G322+G329</f>
        <v>386451236.08</v>
      </c>
    </row>
    <row r="9" spans="1:7" ht="12.75">
      <c r="A9" s="30" t="s">
        <v>110</v>
      </c>
      <c r="B9" s="31" t="s">
        <v>51</v>
      </c>
      <c r="C9" s="104" t="s">
        <v>623</v>
      </c>
      <c r="D9" s="31" t="s">
        <v>334</v>
      </c>
      <c r="E9" s="31" t="s">
        <v>334</v>
      </c>
      <c r="F9" s="73">
        <f>F10+F15+F25+F41+F46</f>
        <v>41122557.769999996</v>
      </c>
      <c r="G9" s="73">
        <f>G10+G15+G25+G41+G46</f>
        <v>40396532</v>
      </c>
    </row>
    <row r="10" spans="1:7" ht="51">
      <c r="A10" s="20" t="s">
        <v>52</v>
      </c>
      <c r="B10" s="19" t="s">
        <v>51</v>
      </c>
      <c r="C10" s="19" t="s">
        <v>53</v>
      </c>
      <c r="D10" s="19" t="s">
        <v>334</v>
      </c>
      <c r="E10" s="19" t="s">
        <v>334</v>
      </c>
      <c r="F10" s="70">
        <f aca="true" t="shared" si="0" ref="F10:G13">F11</f>
        <v>1239061</v>
      </c>
      <c r="G10" s="70">
        <f t="shared" si="0"/>
        <v>1239061</v>
      </c>
    </row>
    <row r="11" spans="1:7" ht="25.5">
      <c r="A11" s="21" t="s">
        <v>100</v>
      </c>
      <c r="B11" s="22" t="s">
        <v>51</v>
      </c>
      <c r="C11" s="22" t="s">
        <v>53</v>
      </c>
      <c r="D11" s="22" t="s">
        <v>187</v>
      </c>
      <c r="E11" s="22" t="s">
        <v>334</v>
      </c>
      <c r="F11" s="70">
        <f t="shared" si="0"/>
        <v>1239061</v>
      </c>
      <c r="G11" s="70">
        <f t="shared" si="0"/>
        <v>1239061</v>
      </c>
    </row>
    <row r="12" spans="1:7" ht="12.75">
      <c r="A12" s="21" t="s">
        <v>540</v>
      </c>
      <c r="B12" s="22" t="s">
        <v>51</v>
      </c>
      <c r="C12" s="22" t="s">
        <v>53</v>
      </c>
      <c r="D12" s="22" t="s">
        <v>188</v>
      </c>
      <c r="E12" s="23" t="s">
        <v>334</v>
      </c>
      <c r="F12" s="70">
        <f t="shared" si="0"/>
        <v>1239061</v>
      </c>
      <c r="G12" s="70">
        <f t="shared" si="0"/>
        <v>1239061</v>
      </c>
    </row>
    <row r="13" spans="1:7" ht="38.25">
      <c r="A13" s="23" t="s">
        <v>225</v>
      </c>
      <c r="B13" s="22" t="s">
        <v>51</v>
      </c>
      <c r="C13" s="22" t="s">
        <v>53</v>
      </c>
      <c r="D13" s="22" t="s">
        <v>189</v>
      </c>
      <c r="E13" s="22" t="s">
        <v>334</v>
      </c>
      <c r="F13" s="70">
        <f t="shared" si="0"/>
        <v>1239061</v>
      </c>
      <c r="G13" s="70">
        <f t="shared" si="0"/>
        <v>1239061</v>
      </c>
    </row>
    <row r="14" spans="1:7" ht="89.25">
      <c r="A14" s="21" t="s">
        <v>228</v>
      </c>
      <c r="B14" s="22" t="s">
        <v>51</v>
      </c>
      <c r="C14" s="22" t="s">
        <v>53</v>
      </c>
      <c r="D14" s="22" t="s">
        <v>189</v>
      </c>
      <c r="E14" s="22" t="s">
        <v>109</v>
      </c>
      <c r="F14" s="72">
        <v>1239061</v>
      </c>
      <c r="G14" s="72">
        <v>1239061</v>
      </c>
    </row>
    <row r="15" spans="1:7" ht="76.5">
      <c r="A15" s="20" t="s">
        <v>216</v>
      </c>
      <c r="B15" s="19" t="s">
        <v>51</v>
      </c>
      <c r="C15" s="19" t="s">
        <v>54</v>
      </c>
      <c r="D15" s="19" t="s">
        <v>334</v>
      </c>
      <c r="E15" s="19" t="s">
        <v>334</v>
      </c>
      <c r="F15" s="70">
        <f>F16</f>
        <v>12257675</v>
      </c>
      <c r="G15" s="70">
        <f>G16</f>
        <v>12257675</v>
      </c>
    </row>
    <row r="16" spans="1:7" ht="25.5">
      <c r="A16" s="21" t="s">
        <v>626</v>
      </c>
      <c r="B16" s="22" t="s">
        <v>51</v>
      </c>
      <c r="C16" s="22" t="s">
        <v>54</v>
      </c>
      <c r="D16" s="22" t="s">
        <v>190</v>
      </c>
      <c r="E16" s="22" t="s">
        <v>334</v>
      </c>
      <c r="F16" s="70">
        <f>F17</f>
        <v>12257675</v>
      </c>
      <c r="G16" s="70">
        <f>G17</f>
        <v>12257675</v>
      </c>
    </row>
    <row r="17" spans="1:7" ht="25.5">
      <c r="A17" s="21" t="s">
        <v>0</v>
      </c>
      <c r="B17" s="22" t="s">
        <v>51</v>
      </c>
      <c r="C17" s="22" t="s">
        <v>54</v>
      </c>
      <c r="D17" s="22" t="s">
        <v>191</v>
      </c>
      <c r="E17" s="23" t="s">
        <v>334</v>
      </c>
      <c r="F17" s="70">
        <f>F18+F21</f>
        <v>12257675</v>
      </c>
      <c r="G17" s="70">
        <f>G18+G21</f>
        <v>12257675</v>
      </c>
    </row>
    <row r="18" spans="1:7" ht="63.75">
      <c r="A18" s="21" t="s">
        <v>484</v>
      </c>
      <c r="B18" s="54" t="s">
        <v>51</v>
      </c>
      <c r="C18" s="54" t="s">
        <v>54</v>
      </c>
      <c r="D18" s="22" t="s">
        <v>192</v>
      </c>
      <c r="E18" s="23"/>
      <c r="F18" s="70">
        <f>SUM(F19:F20)</f>
        <v>311000</v>
      </c>
      <c r="G18" s="70">
        <f>SUM(G19:G20)</f>
        <v>311000</v>
      </c>
    </row>
    <row r="19" spans="1:7" ht="89.25">
      <c r="A19" s="21" t="s">
        <v>228</v>
      </c>
      <c r="B19" s="54" t="s">
        <v>51</v>
      </c>
      <c r="C19" s="54" t="s">
        <v>54</v>
      </c>
      <c r="D19" s="22" t="s">
        <v>192</v>
      </c>
      <c r="E19" s="23">
        <v>100</v>
      </c>
      <c r="F19" s="72">
        <v>293000</v>
      </c>
      <c r="G19" s="72">
        <v>293000</v>
      </c>
    </row>
    <row r="20" spans="1:7" ht="38.25">
      <c r="A20" s="21" t="s">
        <v>425</v>
      </c>
      <c r="B20" s="54" t="s">
        <v>51</v>
      </c>
      <c r="C20" s="54" t="s">
        <v>54</v>
      </c>
      <c r="D20" s="22" t="s">
        <v>192</v>
      </c>
      <c r="E20" s="23">
        <v>200</v>
      </c>
      <c r="F20" s="72">
        <v>18000</v>
      </c>
      <c r="G20" s="72">
        <v>18000</v>
      </c>
    </row>
    <row r="21" spans="1:7" ht="38.25">
      <c r="A21" s="23" t="s">
        <v>225</v>
      </c>
      <c r="B21" s="22" t="s">
        <v>51</v>
      </c>
      <c r="C21" s="22" t="s">
        <v>54</v>
      </c>
      <c r="D21" s="22" t="s">
        <v>193</v>
      </c>
      <c r="E21" s="22" t="s">
        <v>334</v>
      </c>
      <c r="F21" s="70">
        <f>SUM(F22:F24)</f>
        <v>11946675</v>
      </c>
      <c r="G21" s="70">
        <f>SUM(G22:G24)</f>
        <v>11946675</v>
      </c>
    </row>
    <row r="22" spans="1:7" ht="89.25">
      <c r="A22" s="21" t="s">
        <v>228</v>
      </c>
      <c r="B22" s="22" t="s">
        <v>51</v>
      </c>
      <c r="C22" s="22" t="s">
        <v>54</v>
      </c>
      <c r="D22" s="22" t="s">
        <v>193</v>
      </c>
      <c r="E22" s="22">
        <v>100</v>
      </c>
      <c r="F22" s="72">
        <v>10668058</v>
      </c>
      <c r="G22" s="72">
        <v>10668058</v>
      </c>
    </row>
    <row r="23" spans="1:7" ht="38.25">
      <c r="A23" s="21" t="s">
        <v>425</v>
      </c>
      <c r="B23" s="22" t="s">
        <v>51</v>
      </c>
      <c r="C23" s="22" t="s">
        <v>54</v>
      </c>
      <c r="D23" s="22" t="s">
        <v>193</v>
      </c>
      <c r="E23" s="22">
        <v>200</v>
      </c>
      <c r="F23" s="72">
        <v>1145300</v>
      </c>
      <c r="G23" s="72">
        <v>1145300</v>
      </c>
    </row>
    <row r="24" spans="1:7" ht="12.75">
      <c r="A24" s="21" t="s">
        <v>324</v>
      </c>
      <c r="B24" s="22" t="s">
        <v>51</v>
      </c>
      <c r="C24" s="22" t="s">
        <v>54</v>
      </c>
      <c r="D24" s="22" t="s">
        <v>193</v>
      </c>
      <c r="E24" s="22">
        <v>800</v>
      </c>
      <c r="F24" s="72">
        <v>133317</v>
      </c>
      <c r="G24" s="72">
        <v>133317</v>
      </c>
    </row>
    <row r="25" spans="1:7" ht="63.75">
      <c r="A25" s="20" t="s">
        <v>529</v>
      </c>
      <c r="B25" s="19" t="s">
        <v>51</v>
      </c>
      <c r="C25" s="19" t="s">
        <v>55</v>
      </c>
      <c r="D25" s="19" t="s">
        <v>334</v>
      </c>
      <c r="E25" s="19" t="s">
        <v>334</v>
      </c>
      <c r="F25" s="70">
        <f>F26+F33</f>
        <v>4901631</v>
      </c>
      <c r="G25" s="70">
        <f>G26+G33</f>
        <v>4901631</v>
      </c>
    </row>
    <row r="26" spans="1:7" ht="38.25">
      <c r="A26" s="28" t="s">
        <v>385</v>
      </c>
      <c r="B26" s="22" t="s">
        <v>51</v>
      </c>
      <c r="C26" s="22" t="s">
        <v>55</v>
      </c>
      <c r="D26" s="22" t="s">
        <v>194</v>
      </c>
      <c r="E26" s="22" t="s">
        <v>334</v>
      </c>
      <c r="F26" s="70">
        <f aca="true" t="shared" si="1" ref="F26:G28">F27</f>
        <v>3929637</v>
      </c>
      <c r="G26" s="70">
        <f t="shared" si="1"/>
        <v>3929637</v>
      </c>
    </row>
    <row r="27" spans="1:7" ht="76.5">
      <c r="A27" s="18" t="s">
        <v>387</v>
      </c>
      <c r="B27" s="22" t="s">
        <v>51</v>
      </c>
      <c r="C27" s="22" t="s">
        <v>55</v>
      </c>
      <c r="D27" s="22" t="s">
        <v>195</v>
      </c>
      <c r="E27" s="23" t="s">
        <v>334</v>
      </c>
      <c r="F27" s="70">
        <f t="shared" si="1"/>
        <v>3929637</v>
      </c>
      <c r="G27" s="70">
        <f t="shared" si="1"/>
        <v>3929637</v>
      </c>
    </row>
    <row r="28" spans="1:7" ht="63.75">
      <c r="A28" s="82" t="s">
        <v>111</v>
      </c>
      <c r="B28" s="22" t="s">
        <v>51</v>
      </c>
      <c r="C28" s="22" t="s">
        <v>55</v>
      </c>
      <c r="D28" s="22" t="s">
        <v>503</v>
      </c>
      <c r="E28" s="23"/>
      <c r="F28" s="70">
        <f t="shared" si="1"/>
        <v>3929637</v>
      </c>
      <c r="G28" s="70">
        <f t="shared" si="1"/>
        <v>3929637</v>
      </c>
    </row>
    <row r="29" spans="1:7" ht="38.25">
      <c r="A29" s="23" t="s">
        <v>225</v>
      </c>
      <c r="B29" s="22" t="s">
        <v>51</v>
      </c>
      <c r="C29" s="22" t="s">
        <v>55</v>
      </c>
      <c r="D29" s="22" t="s">
        <v>196</v>
      </c>
      <c r="E29" s="22" t="s">
        <v>334</v>
      </c>
      <c r="F29" s="70">
        <f>SUM(F30:F32)</f>
        <v>3929637</v>
      </c>
      <c r="G29" s="70">
        <f>SUM(G30:G32)</f>
        <v>3929637</v>
      </c>
    </row>
    <row r="30" spans="1:7" ht="89.25">
      <c r="A30" s="21" t="s">
        <v>228</v>
      </c>
      <c r="B30" s="22" t="s">
        <v>51</v>
      </c>
      <c r="C30" s="22" t="s">
        <v>55</v>
      </c>
      <c r="D30" s="22" t="s">
        <v>196</v>
      </c>
      <c r="E30" s="22">
        <v>100</v>
      </c>
      <c r="F30" s="72">
        <v>3674037</v>
      </c>
      <c r="G30" s="72">
        <v>3674037</v>
      </c>
    </row>
    <row r="31" spans="1:7" ht="38.25">
      <c r="A31" s="21" t="s">
        <v>425</v>
      </c>
      <c r="B31" s="22" t="s">
        <v>51</v>
      </c>
      <c r="C31" s="22" t="s">
        <v>55</v>
      </c>
      <c r="D31" s="22" t="s">
        <v>196</v>
      </c>
      <c r="E31" s="22" t="s">
        <v>321</v>
      </c>
      <c r="F31" s="72">
        <v>254600</v>
      </c>
      <c r="G31" s="72">
        <v>254600</v>
      </c>
    </row>
    <row r="32" spans="1:7" ht="12.75">
      <c r="A32" s="21" t="s">
        <v>324</v>
      </c>
      <c r="B32" s="22" t="s">
        <v>51</v>
      </c>
      <c r="C32" s="22" t="s">
        <v>55</v>
      </c>
      <c r="D32" s="22" t="s">
        <v>196</v>
      </c>
      <c r="E32" s="22">
        <v>800</v>
      </c>
      <c r="F32" s="72">
        <v>1000</v>
      </c>
      <c r="G32" s="72">
        <v>1000</v>
      </c>
    </row>
    <row r="33" spans="1:7" ht="38.25">
      <c r="A33" s="28" t="s">
        <v>383</v>
      </c>
      <c r="B33" s="22" t="s">
        <v>51</v>
      </c>
      <c r="C33" s="22" t="s">
        <v>55</v>
      </c>
      <c r="D33" s="26" t="s">
        <v>197</v>
      </c>
      <c r="E33" s="23" t="s">
        <v>334</v>
      </c>
      <c r="F33" s="70">
        <f>F34+F37</f>
        <v>971994</v>
      </c>
      <c r="G33" s="70">
        <f>G34+G37</f>
        <v>971994</v>
      </c>
    </row>
    <row r="34" spans="1:7" ht="38.25">
      <c r="A34" s="18" t="s">
        <v>384</v>
      </c>
      <c r="B34" s="22" t="s">
        <v>51</v>
      </c>
      <c r="C34" s="22" t="s">
        <v>55</v>
      </c>
      <c r="D34" s="11" t="s">
        <v>198</v>
      </c>
      <c r="E34" s="22" t="s">
        <v>334</v>
      </c>
      <c r="F34" s="70">
        <f>F35</f>
        <v>593652</v>
      </c>
      <c r="G34" s="70">
        <f>G35</f>
        <v>593652</v>
      </c>
    </row>
    <row r="35" spans="1:7" ht="38.25">
      <c r="A35" s="23" t="s">
        <v>225</v>
      </c>
      <c r="B35" s="22" t="s">
        <v>51</v>
      </c>
      <c r="C35" s="22" t="s">
        <v>55</v>
      </c>
      <c r="D35" s="26" t="s">
        <v>199</v>
      </c>
      <c r="E35" s="22"/>
      <c r="F35" s="70">
        <f>SUM(F36:F36)</f>
        <v>593652</v>
      </c>
      <c r="G35" s="70">
        <f>SUM(G36:G36)</f>
        <v>593652</v>
      </c>
    </row>
    <row r="36" spans="1:7" ht="89.25">
      <c r="A36" s="21" t="s">
        <v>228</v>
      </c>
      <c r="B36" s="22" t="s">
        <v>51</v>
      </c>
      <c r="C36" s="22" t="s">
        <v>55</v>
      </c>
      <c r="D36" s="26" t="s">
        <v>199</v>
      </c>
      <c r="E36" s="22">
        <v>100</v>
      </c>
      <c r="F36" s="72">
        <v>593652</v>
      </c>
      <c r="G36" s="72">
        <v>593652</v>
      </c>
    </row>
    <row r="37" spans="1:7" ht="25.5">
      <c r="A37" s="21" t="s">
        <v>302</v>
      </c>
      <c r="B37" s="22" t="s">
        <v>51</v>
      </c>
      <c r="C37" s="22" t="s">
        <v>55</v>
      </c>
      <c r="D37" s="11" t="s">
        <v>301</v>
      </c>
      <c r="E37" s="22"/>
      <c r="F37" s="70">
        <f>F38</f>
        <v>378342</v>
      </c>
      <c r="G37" s="70">
        <f>G38</f>
        <v>378342</v>
      </c>
    </row>
    <row r="38" spans="1:7" ht="38.25">
      <c r="A38" s="23" t="s">
        <v>225</v>
      </c>
      <c r="B38" s="22" t="s">
        <v>51</v>
      </c>
      <c r="C38" s="22" t="s">
        <v>55</v>
      </c>
      <c r="D38" s="26" t="s">
        <v>300</v>
      </c>
      <c r="E38" s="22"/>
      <c r="F38" s="70">
        <f>SUM(F39:F40)</f>
        <v>378342</v>
      </c>
      <c r="G38" s="70">
        <f>SUM(G39:G40)</f>
        <v>378342</v>
      </c>
    </row>
    <row r="39" spans="1:7" ht="89.25">
      <c r="A39" s="21" t="s">
        <v>228</v>
      </c>
      <c r="B39" s="22" t="s">
        <v>51</v>
      </c>
      <c r="C39" s="22" t="s">
        <v>55</v>
      </c>
      <c r="D39" s="26" t="s">
        <v>300</v>
      </c>
      <c r="E39" s="22">
        <v>100</v>
      </c>
      <c r="F39" s="72">
        <v>321342</v>
      </c>
      <c r="G39" s="72">
        <v>321342</v>
      </c>
    </row>
    <row r="40" spans="1:7" ht="38.25">
      <c r="A40" s="21" t="s">
        <v>425</v>
      </c>
      <c r="B40" s="22" t="s">
        <v>51</v>
      </c>
      <c r="C40" s="22" t="s">
        <v>55</v>
      </c>
      <c r="D40" s="26" t="s">
        <v>300</v>
      </c>
      <c r="E40" s="22">
        <v>200</v>
      </c>
      <c r="F40" s="72">
        <v>57000</v>
      </c>
      <c r="G40" s="72">
        <v>57000</v>
      </c>
    </row>
    <row r="41" spans="1:7" ht="12.75">
      <c r="A41" s="20" t="s">
        <v>56</v>
      </c>
      <c r="B41" s="19" t="s">
        <v>51</v>
      </c>
      <c r="C41" s="19" t="s">
        <v>57</v>
      </c>
      <c r="D41" s="19" t="s">
        <v>334</v>
      </c>
      <c r="E41" s="19" t="s">
        <v>334</v>
      </c>
      <c r="F41" s="70">
        <f aca="true" t="shared" si="2" ref="F41:G44">F42</f>
        <v>100000</v>
      </c>
      <c r="G41" s="70">
        <f t="shared" si="2"/>
        <v>100000</v>
      </c>
    </row>
    <row r="42" spans="1:7" ht="25.5">
      <c r="A42" s="21" t="s">
        <v>388</v>
      </c>
      <c r="B42" s="22" t="s">
        <v>51</v>
      </c>
      <c r="C42" s="22" t="s">
        <v>57</v>
      </c>
      <c r="D42" s="22" t="s">
        <v>200</v>
      </c>
      <c r="E42" s="22" t="s">
        <v>334</v>
      </c>
      <c r="F42" s="70">
        <f t="shared" si="2"/>
        <v>100000</v>
      </c>
      <c r="G42" s="70">
        <f t="shared" si="2"/>
        <v>100000</v>
      </c>
    </row>
    <row r="43" spans="1:7" ht="12.75">
      <c r="A43" s="21" t="s">
        <v>56</v>
      </c>
      <c r="B43" s="22" t="s">
        <v>51</v>
      </c>
      <c r="C43" s="22" t="s">
        <v>57</v>
      </c>
      <c r="D43" s="22" t="s">
        <v>201</v>
      </c>
      <c r="E43" s="23" t="s">
        <v>334</v>
      </c>
      <c r="F43" s="70">
        <f t="shared" si="2"/>
        <v>100000</v>
      </c>
      <c r="G43" s="70">
        <f t="shared" si="2"/>
        <v>100000</v>
      </c>
    </row>
    <row r="44" spans="1:7" ht="25.5">
      <c r="A44" s="23" t="s">
        <v>457</v>
      </c>
      <c r="B44" s="22" t="s">
        <v>51</v>
      </c>
      <c r="C44" s="22" t="s">
        <v>57</v>
      </c>
      <c r="D44" s="22" t="s">
        <v>421</v>
      </c>
      <c r="E44" s="32" t="s">
        <v>334</v>
      </c>
      <c r="F44" s="70">
        <f t="shared" si="2"/>
        <v>100000</v>
      </c>
      <c r="G44" s="70">
        <f t="shared" si="2"/>
        <v>100000</v>
      </c>
    </row>
    <row r="45" spans="1:7" ht="12.75">
      <c r="A45" s="21" t="s">
        <v>324</v>
      </c>
      <c r="B45" s="22" t="s">
        <v>51</v>
      </c>
      <c r="C45" s="22" t="s">
        <v>57</v>
      </c>
      <c r="D45" s="22" t="s">
        <v>421</v>
      </c>
      <c r="E45" s="22" t="s">
        <v>325</v>
      </c>
      <c r="F45" s="72">
        <f>300000-200000</f>
        <v>100000</v>
      </c>
      <c r="G45" s="72">
        <f>300000-200000</f>
        <v>100000</v>
      </c>
    </row>
    <row r="46" spans="1:7" ht="25.5">
      <c r="A46" s="20" t="s">
        <v>628</v>
      </c>
      <c r="B46" s="19" t="s">
        <v>51</v>
      </c>
      <c r="C46" s="19" t="s">
        <v>343</v>
      </c>
      <c r="D46" s="19" t="s">
        <v>334</v>
      </c>
      <c r="E46" s="19" t="s">
        <v>334</v>
      </c>
      <c r="F46" s="70">
        <f>F47+F57+F63+F72+F77+F81</f>
        <v>22624190.77</v>
      </c>
      <c r="G46" s="70">
        <f>G47+G57+G63+G72+G77+G81</f>
        <v>21898165</v>
      </c>
    </row>
    <row r="47" spans="1:7" ht="38.25">
      <c r="A47" s="28" t="s">
        <v>242</v>
      </c>
      <c r="B47" s="22" t="s">
        <v>51</v>
      </c>
      <c r="C47" s="22" t="s">
        <v>343</v>
      </c>
      <c r="D47" s="22" t="s">
        <v>422</v>
      </c>
      <c r="E47" s="22" t="s">
        <v>334</v>
      </c>
      <c r="F47" s="70">
        <f>F48+F52</f>
        <v>1057300</v>
      </c>
      <c r="G47" s="70">
        <f>G48+G52</f>
        <v>1057300</v>
      </c>
    </row>
    <row r="48" spans="1:7" ht="76.5">
      <c r="A48" s="18" t="s">
        <v>133</v>
      </c>
      <c r="B48" s="22" t="s">
        <v>51</v>
      </c>
      <c r="C48" s="22" t="s">
        <v>343</v>
      </c>
      <c r="D48" s="11" t="s">
        <v>270</v>
      </c>
      <c r="E48" s="23" t="s">
        <v>334</v>
      </c>
      <c r="F48" s="70">
        <f aca="true" t="shared" si="3" ref="F48:G50">F49</f>
        <v>124300</v>
      </c>
      <c r="G48" s="70">
        <f t="shared" si="3"/>
        <v>124300</v>
      </c>
    </row>
    <row r="49" spans="1:7" ht="76.5">
      <c r="A49" s="86" t="s">
        <v>611</v>
      </c>
      <c r="B49" s="22" t="s">
        <v>51</v>
      </c>
      <c r="C49" s="22" t="s">
        <v>343</v>
      </c>
      <c r="D49" s="11" t="s">
        <v>373</v>
      </c>
      <c r="E49" s="23"/>
      <c r="F49" s="70">
        <f t="shared" si="3"/>
        <v>124300</v>
      </c>
      <c r="G49" s="70">
        <f t="shared" si="3"/>
        <v>124300</v>
      </c>
    </row>
    <row r="50" spans="1:7" ht="63.75">
      <c r="A50" s="23" t="s">
        <v>134</v>
      </c>
      <c r="B50" s="22" t="s">
        <v>51</v>
      </c>
      <c r="C50" s="22" t="s">
        <v>343</v>
      </c>
      <c r="D50" s="26" t="s">
        <v>612</v>
      </c>
      <c r="E50" s="22" t="s">
        <v>334</v>
      </c>
      <c r="F50" s="70">
        <f t="shared" si="3"/>
        <v>124300</v>
      </c>
      <c r="G50" s="70">
        <f t="shared" si="3"/>
        <v>124300</v>
      </c>
    </row>
    <row r="51" spans="1:7" ht="51">
      <c r="A51" s="21" t="s">
        <v>337</v>
      </c>
      <c r="B51" s="22" t="s">
        <v>51</v>
      </c>
      <c r="C51" s="22" t="s">
        <v>343</v>
      </c>
      <c r="D51" s="26" t="s">
        <v>612</v>
      </c>
      <c r="E51" s="22" t="s">
        <v>326</v>
      </c>
      <c r="F51" s="72">
        <v>124300</v>
      </c>
      <c r="G51" s="72">
        <v>124300</v>
      </c>
    </row>
    <row r="52" spans="1:7" ht="89.25">
      <c r="A52" s="18" t="s">
        <v>386</v>
      </c>
      <c r="B52" s="22" t="s">
        <v>51</v>
      </c>
      <c r="C52" s="22" t="s">
        <v>343</v>
      </c>
      <c r="D52" s="22" t="s">
        <v>271</v>
      </c>
      <c r="E52" s="23" t="s">
        <v>334</v>
      </c>
      <c r="F52" s="70">
        <f>F53</f>
        <v>933000</v>
      </c>
      <c r="G52" s="70">
        <f>G53</f>
        <v>933000</v>
      </c>
    </row>
    <row r="53" spans="1:7" ht="76.5">
      <c r="A53" s="21" t="s">
        <v>105</v>
      </c>
      <c r="B53" s="22" t="s">
        <v>51</v>
      </c>
      <c r="C53" s="22" t="s">
        <v>343</v>
      </c>
      <c r="D53" s="22" t="s">
        <v>112</v>
      </c>
      <c r="E53" s="23"/>
      <c r="F53" s="70">
        <f>F54</f>
        <v>933000</v>
      </c>
      <c r="G53" s="70">
        <f>G54</f>
        <v>933000</v>
      </c>
    </row>
    <row r="54" spans="1:7" ht="76.5">
      <c r="A54" s="23" t="s">
        <v>474</v>
      </c>
      <c r="B54" s="22" t="s">
        <v>51</v>
      </c>
      <c r="C54" s="22" t="s">
        <v>343</v>
      </c>
      <c r="D54" s="26" t="s">
        <v>613</v>
      </c>
      <c r="E54" s="22"/>
      <c r="F54" s="70">
        <f>SUM(F55:F56)</f>
        <v>933000</v>
      </c>
      <c r="G54" s="70">
        <f>SUM(G55:G56)</f>
        <v>933000</v>
      </c>
    </row>
    <row r="55" spans="1:7" ht="89.25">
      <c r="A55" s="21" t="s">
        <v>228</v>
      </c>
      <c r="B55" s="22" t="s">
        <v>51</v>
      </c>
      <c r="C55" s="22" t="s">
        <v>343</v>
      </c>
      <c r="D55" s="26" t="s">
        <v>613</v>
      </c>
      <c r="E55" s="22">
        <v>100</v>
      </c>
      <c r="F55" s="72">
        <v>899000</v>
      </c>
      <c r="G55" s="72">
        <v>899000</v>
      </c>
    </row>
    <row r="56" spans="1:7" ht="38.25">
      <c r="A56" s="21" t="s">
        <v>425</v>
      </c>
      <c r="B56" s="22" t="s">
        <v>51</v>
      </c>
      <c r="C56" s="22" t="s">
        <v>343</v>
      </c>
      <c r="D56" s="26" t="s">
        <v>613</v>
      </c>
      <c r="E56" s="22" t="s">
        <v>321</v>
      </c>
      <c r="F56" s="72">
        <v>34000</v>
      </c>
      <c r="G56" s="72">
        <v>34000</v>
      </c>
    </row>
    <row r="57" spans="1:7" ht="89.25">
      <c r="A57" s="126" t="s">
        <v>210</v>
      </c>
      <c r="B57" s="22" t="s">
        <v>51</v>
      </c>
      <c r="C57" s="22" t="s">
        <v>343</v>
      </c>
      <c r="D57" s="26" t="s">
        <v>272</v>
      </c>
      <c r="E57" s="22" t="s">
        <v>334</v>
      </c>
      <c r="F57" s="70">
        <f aca="true" t="shared" si="4" ref="F57:G59">F58</f>
        <v>1470401</v>
      </c>
      <c r="G57" s="70">
        <f t="shared" si="4"/>
        <v>1470401</v>
      </c>
    </row>
    <row r="58" spans="1:7" ht="51">
      <c r="A58" s="20" t="s">
        <v>2</v>
      </c>
      <c r="B58" s="22" t="s">
        <v>51</v>
      </c>
      <c r="C58" s="22" t="s">
        <v>343</v>
      </c>
      <c r="D58" s="26" t="s">
        <v>273</v>
      </c>
      <c r="E58" s="32" t="s">
        <v>334</v>
      </c>
      <c r="F58" s="70">
        <f t="shared" si="4"/>
        <v>1470401</v>
      </c>
      <c r="G58" s="70">
        <f t="shared" si="4"/>
        <v>1470401</v>
      </c>
    </row>
    <row r="59" spans="1:7" ht="63.75">
      <c r="A59" s="84" t="s">
        <v>299</v>
      </c>
      <c r="B59" s="22" t="s">
        <v>51</v>
      </c>
      <c r="C59" s="22" t="s">
        <v>343</v>
      </c>
      <c r="D59" s="26" t="s">
        <v>274</v>
      </c>
      <c r="E59" s="32"/>
      <c r="F59" s="70">
        <f t="shared" si="4"/>
        <v>1470401</v>
      </c>
      <c r="G59" s="70">
        <f t="shared" si="4"/>
        <v>1470401</v>
      </c>
    </row>
    <row r="60" spans="1:7" ht="25.5">
      <c r="A60" s="23" t="s">
        <v>475</v>
      </c>
      <c r="B60" s="22" t="s">
        <v>51</v>
      </c>
      <c r="C60" s="22" t="s">
        <v>343</v>
      </c>
      <c r="D60" s="26" t="s">
        <v>275</v>
      </c>
      <c r="E60" s="32" t="s">
        <v>334</v>
      </c>
      <c r="F60" s="70">
        <f>SUM(F61:F62)</f>
        <v>1470401</v>
      </c>
      <c r="G60" s="70">
        <f>SUM(G61:G62)</f>
        <v>1470401</v>
      </c>
    </row>
    <row r="61" spans="1:7" ht="38.25">
      <c r="A61" s="21" t="s">
        <v>425</v>
      </c>
      <c r="B61" s="22" t="s">
        <v>51</v>
      </c>
      <c r="C61" s="22" t="s">
        <v>343</v>
      </c>
      <c r="D61" s="26" t="s">
        <v>275</v>
      </c>
      <c r="E61" s="22" t="s">
        <v>321</v>
      </c>
      <c r="F61" s="72">
        <f>2632000-1200000</f>
        <v>1432000</v>
      </c>
      <c r="G61" s="72">
        <f>2632000-1200000</f>
        <v>1432000</v>
      </c>
    </row>
    <row r="62" spans="1:7" ht="12.75">
      <c r="A62" s="21" t="s">
        <v>324</v>
      </c>
      <c r="B62" s="22" t="s">
        <v>51</v>
      </c>
      <c r="C62" s="22" t="s">
        <v>343</v>
      </c>
      <c r="D62" s="26" t="s">
        <v>275</v>
      </c>
      <c r="E62" s="22">
        <v>800</v>
      </c>
      <c r="F62" s="72">
        <v>38401</v>
      </c>
      <c r="G62" s="72">
        <v>38401</v>
      </c>
    </row>
    <row r="63" spans="1:7" ht="76.5">
      <c r="A63" s="28" t="s">
        <v>487</v>
      </c>
      <c r="B63" s="22" t="s">
        <v>51</v>
      </c>
      <c r="C63" s="22" t="s">
        <v>343</v>
      </c>
      <c r="D63" s="22" t="s">
        <v>276</v>
      </c>
      <c r="E63" s="22"/>
      <c r="F63" s="70">
        <f>F64</f>
        <v>391000</v>
      </c>
      <c r="G63" s="70">
        <f>G64</f>
        <v>391000</v>
      </c>
    </row>
    <row r="64" spans="1:7" ht="135" customHeight="1">
      <c r="A64" s="18" t="s">
        <v>488</v>
      </c>
      <c r="B64" s="22" t="s">
        <v>51</v>
      </c>
      <c r="C64" s="22" t="s">
        <v>343</v>
      </c>
      <c r="D64" s="22" t="s">
        <v>277</v>
      </c>
      <c r="E64" s="22"/>
      <c r="F64" s="70">
        <f>F65+F68</f>
        <v>391000</v>
      </c>
      <c r="G64" s="70">
        <f>G65+G68</f>
        <v>391000</v>
      </c>
    </row>
    <row r="65" spans="1:7" ht="51">
      <c r="A65" s="123" t="s">
        <v>476</v>
      </c>
      <c r="B65" s="122" t="s">
        <v>51</v>
      </c>
      <c r="C65" s="122" t="s">
        <v>343</v>
      </c>
      <c r="D65" s="122" t="s">
        <v>351</v>
      </c>
      <c r="E65" s="122"/>
      <c r="F65" s="70">
        <f>F66</f>
        <v>80000</v>
      </c>
      <c r="G65" s="70">
        <f>G66</f>
        <v>80000</v>
      </c>
    </row>
    <row r="66" spans="1:7" ht="48">
      <c r="A66" s="85" t="s">
        <v>465</v>
      </c>
      <c r="B66" s="122" t="s">
        <v>51</v>
      </c>
      <c r="C66" s="122" t="s">
        <v>343</v>
      </c>
      <c r="D66" s="122" t="s">
        <v>477</v>
      </c>
      <c r="E66" s="122"/>
      <c r="F66" s="70">
        <v>80000</v>
      </c>
      <c r="G66" s="70">
        <v>80000</v>
      </c>
    </row>
    <row r="67" spans="1:7" ht="38.25">
      <c r="A67" s="123" t="s">
        <v>425</v>
      </c>
      <c r="B67" s="122" t="s">
        <v>51</v>
      </c>
      <c r="C67" s="122" t="s">
        <v>343</v>
      </c>
      <c r="D67" s="122" t="s">
        <v>477</v>
      </c>
      <c r="E67" s="122">
        <v>200</v>
      </c>
      <c r="F67" s="70">
        <v>80000</v>
      </c>
      <c r="G67" s="70">
        <v>80000</v>
      </c>
    </row>
    <row r="68" spans="1:7" ht="51">
      <c r="A68" s="21" t="s">
        <v>478</v>
      </c>
      <c r="B68" s="22" t="s">
        <v>51</v>
      </c>
      <c r="C68" s="22" t="s">
        <v>343</v>
      </c>
      <c r="D68" s="22" t="s">
        <v>468</v>
      </c>
      <c r="E68" s="22"/>
      <c r="F68" s="70">
        <f>F69</f>
        <v>311000</v>
      </c>
      <c r="G68" s="70">
        <f>G69</f>
        <v>311000</v>
      </c>
    </row>
    <row r="69" spans="1:7" ht="76.5">
      <c r="A69" s="21" t="s">
        <v>350</v>
      </c>
      <c r="B69" s="22" t="s">
        <v>51</v>
      </c>
      <c r="C69" s="22" t="s">
        <v>343</v>
      </c>
      <c r="D69" s="22" t="s">
        <v>479</v>
      </c>
      <c r="E69" s="22"/>
      <c r="F69" s="70">
        <f>SUM(F70:F71)</f>
        <v>311000</v>
      </c>
      <c r="G69" s="70">
        <f>SUM(G70:G71)</f>
        <v>311000</v>
      </c>
    </row>
    <row r="70" spans="1:7" ht="89.25">
      <c r="A70" s="21" t="s">
        <v>228</v>
      </c>
      <c r="B70" s="22" t="s">
        <v>51</v>
      </c>
      <c r="C70" s="22" t="s">
        <v>343</v>
      </c>
      <c r="D70" s="22" t="s">
        <v>479</v>
      </c>
      <c r="E70" s="22">
        <v>100</v>
      </c>
      <c r="F70" s="72">
        <v>311000</v>
      </c>
      <c r="G70" s="72">
        <v>311000</v>
      </c>
    </row>
    <row r="71" spans="1:7" ht="38.25">
      <c r="A71" s="21" t="s">
        <v>425</v>
      </c>
      <c r="B71" s="22" t="s">
        <v>51</v>
      </c>
      <c r="C71" s="22" t="s">
        <v>343</v>
      </c>
      <c r="D71" s="22" t="s">
        <v>479</v>
      </c>
      <c r="E71" s="22">
        <v>200</v>
      </c>
      <c r="F71" s="72"/>
      <c r="G71" s="72"/>
    </row>
    <row r="72" spans="1:7" ht="76.5">
      <c r="A72" s="28" t="s">
        <v>212</v>
      </c>
      <c r="B72" s="22" t="s">
        <v>51</v>
      </c>
      <c r="C72" s="22" t="s">
        <v>343</v>
      </c>
      <c r="D72" s="22" t="s">
        <v>352</v>
      </c>
      <c r="E72" s="22"/>
      <c r="F72" s="70">
        <f aca="true" t="shared" si="5" ref="F72:G75">F73</f>
        <v>40000</v>
      </c>
      <c r="G72" s="70">
        <f t="shared" si="5"/>
        <v>40000</v>
      </c>
    </row>
    <row r="73" spans="1:7" ht="102">
      <c r="A73" s="18" t="s">
        <v>213</v>
      </c>
      <c r="B73" s="22" t="s">
        <v>51</v>
      </c>
      <c r="C73" s="22" t="s">
        <v>343</v>
      </c>
      <c r="D73" s="22" t="s">
        <v>353</v>
      </c>
      <c r="E73" s="22"/>
      <c r="F73" s="70">
        <f t="shared" si="5"/>
        <v>40000</v>
      </c>
      <c r="G73" s="70">
        <f t="shared" si="5"/>
        <v>40000</v>
      </c>
    </row>
    <row r="74" spans="1:7" ht="38.25">
      <c r="A74" s="21" t="s">
        <v>354</v>
      </c>
      <c r="B74" s="22" t="s">
        <v>51</v>
      </c>
      <c r="C74" s="22" t="s">
        <v>343</v>
      </c>
      <c r="D74" s="22" t="s">
        <v>355</v>
      </c>
      <c r="E74" s="22"/>
      <c r="F74" s="70">
        <f t="shared" si="5"/>
        <v>40000</v>
      </c>
      <c r="G74" s="70">
        <f t="shared" si="5"/>
        <v>40000</v>
      </c>
    </row>
    <row r="75" spans="1:7" ht="51">
      <c r="A75" s="21" t="s">
        <v>357</v>
      </c>
      <c r="B75" s="22" t="s">
        <v>51</v>
      </c>
      <c r="C75" s="22" t="s">
        <v>343</v>
      </c>
      <c r="D75" s="22" t="s">
        <v>356</v>
      </c>
      <c r="E75" s="22"/>
      <c r="F75" s="70">
        <f t="shared" si="5"/>
        <v>40000</v>
      </c>
      <c r="G75" s="70">
        <f t="shared" si="5"/>
        <v>40000</v>
      </c>
    </row>
    <row r="76" spans="1:7" ht="38.25">
      <c r="A76" s="21" t="s">
        <v>425</v>
      </c>
      <c r="B76" s="22" t="s">
        <v>51</v>
      </c>
      <c r="C76" s="22" t="s">
        <v>343</v>
      </c>
      <c r="D76" s="22" t="s">
        <v>356</v>
      </c>
      <c r="E76" s="22">
        <v>200</v>
      </c>
      <c r="F76" s="72">
        <v>40000</v>
      </c>
      <c r="G76" s="72">
        <v>40000</v>
      </c>
    </row>
    <row r="77" spans="1:7" ht="38.25">
      <c r="A77" s="21" t="s">
        <v>41</v>
      </c>
      <c r="B77" s="22" t="s">
        <v>51</v>
      </c>
      <c r="C77" s="22" t="s">
        <v>343</v>
      </c>
      <c r="D77" s="26" t="s">
        <v>40</v>
      </c>
      <c r="E77" s="22"/>
      <c r="F77" s="70">
        <f aca="true" t="shared" si="6" ref="F77:G79">F78</f>
        <v>59936</v>
      </c>
      <c r="G77" s="70">
        <f t="shared" si="6"/>
        <v>59936</v>
      </c>
    </row>
    <row r="78" spans="1:7" ht="25.5">
      <c r="A78" s="18" t="s">
        <v>39</v>
      </c>
      <c r="B78" s="22" t="s">
        <v>51</v>
      </c>
      <c r="C78" s="22" t="s">
        <v>343</v>
      </c>
      <c r="D78" s="26" t="s">
        <v>38</v>
      </c>
      <c r="E78" s="22"/>
      <c r="F78" s="70">
        <f t="shared" si="6"/>
        <v>59936</v>
      </c>
      <c r="G78" s="70">
        <f t="shared" si="6"/>
        <v>59936</v>
      </c>
    </row>
    <row r="79" spans="1:7" ht="38.25">
      <c r="A79" s="23" t="s">
        <v>298</v>
      </c>
      <c r="B79" s="22" t="s">
        <v>51</v>
      </c>
      <c r="C79" s="22" t="s">
        <v>343</v>
      </c>
      <c r="D79" s="26" t="s">
        <v>215</v>
      </c>
      <c r="E79" s="22"/>
      <c r="F79" s="70">
        <f t="shared" si="6"/>
        <v>59936</v>
      </c>
      <c r="G79" s="70">
        <f t="shared" si="6"/>
        <v>59936</v>
      </c>
    </row>
    <row r="80" spans="1:7" ht="12.75">
      <c r="A80" s="21" t="s">
        <v>324</v>
      </c>
      <c r="B80" s="22" t="s">
        <v>51</v>
      </c>
      <c r="C80" s="22" t="s">
        <v>343</v>
      </c>
      <c r="D80" s="26" t="s">
        <v>215</v>
      </c>
      <c r="E80" s="22">
        <v>800</v>
      </c>
      <c r="F80" s="72">
        <v>59936</v>
      </c>
      <c r="G80" s="72">
        <v>59936</v>
      </c>
    </row>
    <row r="81" spans="1:7" ht="38.25">
      <c r="A81" s="28" t="s">
        <v>135</v>
      </c>
      <c r="B81" s="22" t="s">
        <v>51</v>
      </c>
      <c r="C81" s="22" t="s">
        <v>343</v>
      </c>
      <c r="D81" s="26" t="s">
        <v>278</v>
      </c>
      <c r="E81" s="32" t="s">
        <v>334</v>
      </c>
      <c r="F81" s="70">
        <f>F82</f>
        <v>19605553.77</v>
      </c>
      <c r="G81" s="70">
        <f>G82</f>
        <v>18879528</v>
      </c>
    </row>
    <row r="82" spans="1:7" ht="25.5">
      <c r="A82" s="18" t="s">
        <v>143</v>
      </c>
      <c r="B82" s="22" t="s">
        <v>51</v>
      </c>
      <c r="C82" s="22" t="s">
        <v>343</v>
      </c>
      <c r="D82" s="11" t="s">
        <v>280</v>
      </c>
      <c r="E82" s="33" t="s">
        <v>334</v>
      </c>
      <c r="F82" s="70">
        <f>F83+F87+F89+F91</f>
        <v>19605553.77</v>
      </c>
      <c r="G82" s="70">
        <f>G83+G87+G89+G91</f>
        <v>18879528</v>
      </c>
    </row>
    <row r="83" spans="1:7" ht="38.25">
      <c r="A83" s="23" t="s">
        <v>20</v>
      </c>
      <c r="B83" s="22" t="s">
        <v>51</v>
      </c>
      <c r="C83" s="22" t="s">
        <v>343</v>
      </c>
      <c r="D83" s="26" t="s">
        <v>281</v>
      </c>
      <c r="E83" s="32" t="s">
        <v>334</v>
      </c>
      <c r="F83" s="70">
        <f>SUM(F84:F86)</f>
        <v>18234885</v>
      </c>
      <c r="G83" s="70">
        <f>SUM(G84:G86)</f>
        <v>18234885</v>
      </c>
    </row>
    <row r="84" spans="1:7" ht="89.25">
      <c r="A84" s="21" t="s">
        <v>228</v>
      </c>
      <c r="B84" s="22" t="s">
        <v>51</v>
      </c>
      <c r="C84" s="22" t="s">
        <v>343</v>
      </c>
      <c r="D84" s="26" t="s">
        <v>281</v>
      </c>
      <c r="E84" s="22" t="s">
        <v>109</v>
      </c>
      <c r="F84" s="72">
        <v>17647492</v>
      </c>
      <c r="G84" s="72">
        <v>17647492</v>
      </c>
    </row>
    <row r="85" spans="1:7" ht="38.25">
      <c r="A85" s="21" t="s">
        <v>425</v>
      </c>
      <c r="B85" s="22" t="s">
        <v>51</v>
      </c>
      <c r="C85" s="22" t="s">
        <v>343</v>
      </c>
      <c r="D85" s="26" t="s">
        <v>281</v>
      </c>
      <c r="E85" s="22" t="s">
        <v>321</v>
      </c>
      <c r="F85" s="72">
        <v>549900</v>
      </c>
      <c r="G85" s="72">
        <v>549900</v>
      </c>
    </row>
    <row r="86" spans="1:7" ht="12.75">
      <c r="A86" s="21" t="s">
        <v>324</v>
      </c>
      <c r="B86" s="22" t="s">
        <v>51</v>
      </c>
      <c r="C86" s="22" t="s">
        <v>343</v>
      </c>
      <c r="D86" s="26" t="s">
        <v>281</v>
      </c>
      <c r="E86" s="22" t="s">
        <v>325</v>
      </c>
      <c r="F86" s="72">
        <v>37493</v>
      </c>
      <c r="G86" s="72">
        <v>37493</v>
      </c>
    </row>
    <row r="87" spans="1:7" ht="38.25">
      <c r="A87" s="23" t="s">
        <v>298</v>
      </c>
      <c r="B87" s="22" t="s">
        <v>51</v>
      </c>
      <c r="C87" s="22" t="s">
        <v>343</v>
      </c>
      <c r="D87" s="26" t="s">
        <v>525</v>
      </c>
      <c r="E87" s="22"/>
      <c r="F87" s="72">
        <f>F88</f>
        <v>965168.77</v>
      </c>
      <c r="G87" s="72">
        <f>G88</f>
        <v>239143</v>
      </c>
    </row>
    <row r="88" spans="1:7" ht="12.75">
      <c r="A88" s="21" t="s">
        <v>324</v>
      </c>
      <c r="B88" s="22" t="s">
        <v>51</v>
      </c>
      <c r="C88" s="22" t="s">
        <v>343</v>
      </c>
      <c r="D88" s="26" t="s">
        <v>525</v>
      </c>
      <c r="E88" s="22">
        <v>800</v>
      </c>
      <c r="F88" s="72">
        <f>735691.77+229477</f>
        <v>965168.77</v>
      </c>
      <c r="G88" s="72">
        <v>239143</v>
      </c>
    </row>
    <row r="89" spans="1:7" ht="38.25">
      <c r="A89" s="23" t="s">
        <v>625</v>
      </c>
      <c r="B89" s="22" t="s">
        <v>51</v>
      </c>
      <c r="C89" s="22" t="s">
        <v>343</v>
      </c>
      <c r="D89" s="26" t="s">
        <v>282</v>
      </c>
      <c r="E89" s="32" t="s">
        <v>334</v>
      </c>
      <c r="F89" s="70">
        <f>F90</f>
        <v>250000</v>
      </c>
      <c r="G89" s="70">
        <f>G90</f>
        <v>250000</v>
      </c>
    </row>
    <row r="90" spans="1:7" ht="38.25">
      <c r="A90" s="21" t="s">
        <v>425</v>
      </c>
      <c r="B90" s="22" t="s">
        <v>51</v>
      </c>
      <c r="C90" s="22" t="s">
        <v>343</v>
      </c>
      <c r="D90" s="26" t="s">
        <v>282</v>
      </c>
      <c r="E90" s="26">
        <v>200</v>
      </c>
      <c r="F90" s="72">
        <f>350000-100000</f>
        <v>250000</v>
      </c>
      <c r="G90" s="72">
        <f>350000-100000</f>
        <v>250000</v>
      </c>
    </row>
    <row r="91" spans="1:7" ht="89.25">
      <c r="A91" s="67" t="s">
        <v>256</v>
      </c>
      <c r="B91" s="22" t="s">
        <v>51</v>
      </c>
      <c r="C91" s="22" t="s">
        <v>343</v>
      </c>
      <c r="D91" s="26" t="s">
        <v>308</v>
      </c>
      <c r="E91" s="26"/>
      <c r="F91" s="70">
        <f>SUM(F92:F93)</f>
        <v>155500</v>
      </c>
      <c r="G91" s="70">
        <f>SUM(G92:G93)</f>
        <v>155500</v>
      </c>
    </row>
    <row r="92" spans="1:7" ht="89.25">
      <c r="A92" s="21" t="s">
        <v>228</v>
      </c>
      <c r="B92" s="22" t="s">
        <v>51</v>
      </c>
      <c r="C92" s="22" t="s">
        <v>343</v>
      </c>
      <c r="D92" s="26" t="s">
        <v>308</v>
      </c>
      <c r="E92" s="26">
        <v>100</v>
      </c>
      <c r="F92" s="72">
        <v>125500</v>
      </c>
      <c r="G92" s="72">
        <v>125500</v>
      </c>
    </row>
    <row r="93" spans="1:7" ht="38.25">
      <c r="A93" s="24" t="s">
        <v>425</v>
      </c>
      <c r="B93" s="25" t="s">
        <v>51</v>
      </c>
      <c r="C93" s="25" t="s">
        <v>343</v>
      </c>
      <c r="D93" s="27" t="s">
        <v>308</v>
      </c>
      <c r="E93" s="27">
        <v>200</v>
      </c>
      <c r="F93" s="69">
        <v>30000</v>
      </c>
      <c r="G93" s="69">
        <v>30000</v>
      </c>
    </row>
    <row r="94" spans="1:7" ht="12.75">
      <c r="A94" s="30" t="s">
        <v>43</v>
      </c>
      <c r="B94" s="31" t="s">
        <v>53</v>
      </c>
      <c r="C94" s="55" t="s">
        <v>623</v>
      </c>
      <c r="D94" s="31" t="s">
        <v>334</v>
      </c>
      <c r="E94" s="31" t="s">
        <v>334</v>
      </c>
      <c r="F94" s="73">
        <f aca="true" t="shared" si="7" ref="F94:G98">F95</f>
        <v>7200</v>
      </c>
      <c r="G94" s="73">
        <f t="shared" si="7"/>
        <v>7200</v>
      </c>
    </row>
    <row r="95" spans="1:7" ht="25.5">
      <c r="A95" s="20" t="s">
        <v>42</v>
      </c>
      <c r="B95" s="19" t="s">
        <v>53</v>
      </c>
      <c r="C95" s="19" t="s">
        <v>54</v>
      </c>
      <c r="D95" s="40" t="s">
        <v>334</v>
      </c>
      <c r="E95" s="40" t="s">
        <v>334</v>
      </c>
      <c r="F95" s="70">
        <f t="shared" si="7"/>
        <v>7200</v>
      </c>
      <c r="G95" s="70">
        <f t="shared" si="7"/>
        <v>7200</v>
      </c>
    </row>
    <row r="96" spans="1:7" ht="38.25">
      <c r="A96" s="21" t="s">
        <v>41</v>
      </c>
      <c r="B96" s="22" t="s">
        <v>53</v>
      </c>
      <c r="C96" s="22" t="s">
        <v>54</v>
      </c>
      <c r="D96" s="26" t="s">
        <v>40</v>
      </c>
      <c r="E96" s="32" t="s">
        <v>334</v>
      </c>
      <c r="F96" s="70">
        <f t="shared" si="7"/>
        <v>7200</v>
      </c>
      <c r="G96" s="70">
        <f t="shared" si="7"/>
        <v>7200</v>
      </c>
    </row>
    <row r="97" spans="1:7" ht="25.5">
      <c r="A97" s="21" t="s">
        <v>39</v>
      </c>
      <c r="B97" s="22" t="s">
        <v>53</v>
      </c>
      <c r="C97" s="22" t="s">
        <v>54</v>
      </c>
      <c r="D97" s="26" t="s">
        <v>38</v>
      </c>
      <c r="E97" s="32"/>
      <c r="F97" s="70">
        <f t="shared" si="7"/>
        <v>7200</v>
      </c>
      <c r="G97" s="70">
        <f t="shared" si="7"/>
        <v>7200</v>
      </c>
    </row>
    <row r="98" spans="1:7" ht="38.25">
      <c r="A98" s="88" t="s">
        <v>37</v>
      </c>
      <c r="B98" s="22" t="s">
        <v>53</v>
      </c>
      <c r="C98" s="22" t="s">
        <v>54</v>
      </c>
      <c r="D98" s="26" t="s">
        <v>36</v>
      </c>
      <c r="E98" s="33" t="s">
        <v>334</v>
      </c>
      <c r="F98" s="70">
        <f t="shared" si="7"/>
        <v>7200</v>
      </c>
      <c r="G98" s="70">
        <f t="shared" si="7"/>
        <v>7200</v>
      </c>
    </row>
    <row r="99" spans="1:7" ht="38.25">
      <c r="A99" s="24" t="s">
        <v>338</v>
      </c>
      <c r="B99" s="25" t="s">
        <v>53</v>
      </c>
      <c r="C99" s="25" t="s">
        <v>54</v>
      </c>
      <c r="D99" s="27" t="s">
        <v>36</v>
      </c>
      <c r="E99" s="25">
        <v>200</v>
      </c>
      <c r="F99" s="69">
        <v>7200</v>
      </c>
      <c r="G99" s="69">
        <v>7200</v>
      </c>
    </row>
    <row r="100" spans="1:7" ht="27.75" customHeight="1">
      <c r="A100" s="30" t="s">
        <v>629</v>
      </c>
      <c r="B100" s="31" t="s">
        <v>344</v>
      </c>
      <c r="C100" s="55" t="s">
        <v>623</v>
      </c>
      <c r="D100" s="31" t="s">
        <v>334</v>
      </c>
      <c r="E100" s="31" t="s">
        <v>334</v>
      </c>
      <c r="F100" s="73">
        <f aca="true" t="shared" si="8" ref="F100:G104">F101</f>
        <v>2115824</v>
      </c>
      <c r="G100" s="73">
        <f t="shared" si="8"/>
        <v>2115824</v>
      </c>
    </row>
    <row r="101" spans="1:7" ht="51">
      <c r="A101" s="20" t="s">
        <v>7</v>
      </c>
      <c r="B101" s="19" t="s">
        <v>344</v>
      </c>
      <c r="C101" s="19">
        <v>10</v>
      </c>
      <c r="D101" s="19" t="s">
        <v>334</v>
      </c>
      <c r="E101" s="19" t="s">
        <v>334</v>
      </c>
      <c r="F101" s="70">
        <f t="shared" si="8"/>
        <v>2115824</v>
      </c>
      <c r="G101" s="70">
        <f t="shared" si="8"/>
        <v>2115824</v>
      </c>
    </row>
    <row r="102" spans="1:7" ht="76.5">
      <c r="A102" s="28" t="s">
        <v>8</v>
      </c>
      <c r="B102" s="22" t="s">
        <v>344</v>
      </c>
      <c r="C102" s="22">
        <v>10</v>
      </c>
      <c r="D102" s="26" t="s">
        <v>283</v>
      </c>
      <c r="E102" s="22" t="s">
        <v>334</v>
      </c>
      <c r="F102" s="70">
        <f t="shared" si="8"/>
        <v>2115824</v>
      </c>
      <c r="G102" s="70">
        <f t="shared" si="8"/>
        <v>2115824</v>
      </c>
    </row>
    <row r="103" spans="1:7" ht="117" customHeight="1">
      <c r="A103" s="18" t="s">
        <v>485</v>
      </c>
      <c r="B103" s="22" t="s">
        <v>344</v>
      </c>
      <c r="C103" s="22">
        <v>10</v>
      </c>
      <c r="D103" s="26" t="s">
        <v>284</v>
      </c>
      <c r="E103" s="22"/>
      <c r="F103" s="70">
        <f t="shared" si="8"/>
        <v>2115824</v>
      </c>
      <c r="G103" s="70">
        <f t="shared" si="8"/>
        <v>2115824</v>
      </c>
    </row>
    <row r="104" spans="1:7" ht="102">
      <c r="A104" s="82" t="s">
        <v>455</v>
      </c>
      <c r="B104" s="22" t="s">
        <v>344</v>
      </c>
      <c r="C104" s="22">
        <v>10</v>
      </c>
      <c r="D104" s="26" t="s">
        <v>289</v>
      </c>
      <c r="E104" s="22"/>
      <c r="F104" s="70">
        <f t="shared" si="8"/>
        <v>2115824</v>
      </c>
      <c r="G104" s="70">
        <f t="shared" si="8"/>
        <v>2115824</v>
      </c>
    </row>
    <row r="105" spans="1:7" ht="38.25">
      <c r="A105" s="23" t="s">
        <v>20</v>
      </c>
      <c r="B105" s="22" t="s">
        <v>344</v>
      </c>
      <c r="C105" s="22">
        <v>10</v>
      </c>
      <c r="D105" s="26" t="s">
        <v>290</v>
      </c>
      <c r="E105" s="22" t="s">
        <v>334</v>
      </c>
      <c r="F105" s="70">
        <f>SUM(F106:F108)</f>
        <v>2115824</v>
      </c>
      <c r="G105" s="70">
        <f>SUM(G106:G108)</f>
        <v>2115824</v>
      </c>
    </row>
    <row r="106" spans="1:7" ht="89.25">
      <c r="A106" s="21" t="s">
        <v>228</v>
      </c>
      <c r="B106" s="22" t="s">
        <v>344</v>
      </c>
      <c r="C106" s="22">
        <v>10</v>
      </c>
      <c r="D106" s="26" t="s">
        <v>290</v>
      </c>
      <c r="E106" s="22" t="s">
        <v>109</v>
      </c>
      <c r="F106" s="72">
        <v>1882566</v>
      </c>
      <c r="G106" s="72">
        <v>1882566</v>
      </c>
    </row>
    <row r="107" spans="1:7" ht="38.25">
      <c r="A107" s="21" t="s">
        <v>425</v>
      </c>
      <c r="B107" s="22" t="s">
        <v>344</v>
      </c>
      <c r="C107" s="22">
        <v>10</v>
      </c>
      <c r="D107" s="26" t="s">
        <v>290</v>
      </c>
      <c r="E107" s="22" t="s">
        <v>321</v>
      </c>
      <c r="F107" s="72">
        <v>232058</v>
      </c>
      <c r="G107" s="72">
        <v>232058</v>
      </c>
    </row>
    <row r="108" spans="1:7" ht="12.75">
      <c r="A108" s="24" t="s">
        <v>324</v>
      </c>
      <c r="B108" s="25" t="s">
        <v>344</v>
      </c>
      <c r="C108" s="25">
        <v>10</v>
      </c>
      <c r="D108" s="27" t="s">
        <v>290</v>
      </c>
      <c r="E108" s="25" t="s">
        <v>325</v>
      </c>
      <c r="F108" s="69">
        <v>1200</v>
      </c>
      <c r="G108" s="69">
        <v>1200</v>
      </c>
    </row>
    <row r="109" spans="1:7" ht="12.75">
      <c r="A109" s="30" t="s">
        <v>218</v>
      </c>
      <c r="B109" s="31" t="s">
        <v>54</v>
      </c>
      <c r="C109" s="55" t="s">
        <v>623</v>
      </c>
      <c r="D109" s="31" t="s">
        <v>334</v>
      </c>
      <c r="E109" s="31" t="s">
        <v>334</v>
      </c>
      <c r="F109" s="73">
        <f>F110+F120+F136</f>
        <v>16193821.08</v>
      </c>
      <c r="G109" s="73">
        <f>G110+G120+G136</f>
        <v>16193821.08</v>
      </c>
    </row>
    <row r="110" spans="1:7" ht="12.75">
      <c r="A110" s="20" t="s">
        <v>219</v>
      </c>
      <c r="B110" s="19" t="s">
        <v>54</v>
      </c>
      <c r="C110" s="19" t="s">
        <v>51</v>
      </c>
      <c r="D110" s="19" t="s">
        <v>334</v>
      </c>
      <c r="E110" s="19" t="s">
        <v>334</v>
      </c>
      <c r="F110" s="70">
        <f>F111</f>
        <v>391942</v>
      </c>
      <c r="G110" s="70">
        <f>G111</f>
        <v>391942</v>
      </c>
    </row>
    <row r="111" spans="1:7" ht="51">
      <c r="A111" s="28" t="s">
        <v>203</v>
      </c>
      <c r="B111" s="22" t="s">
        <v>54</v>
      </c>
      <c r="C111" s="22" t="s">
        <v>51</v>
      </c>
      <c r="D111" s="26" t="s">
        <v>285</v>
      </c>
      <c r="E111" s="22" t="s">
        <v>334</v>
      </c>
      <c r="F111" s="70">
        <f>F112+F116</f>
        <v>391942</v>
      </c>
      <c r="G111" s="70">
        <f>G112+G116</f>
        <v>391942</v>
      </c>
    </row>
    <row r="112" spans="1:7" ht="76.5">
      <c r="A112" s="18" t="s">
        <v>101</v>
      </c>
      <c r="B112" s="22" t="s">
        <v>54</v>
      </c>
      <c r="C112" s="22" t="s">
        <v>51</v>
      </c>
      <c r="D112" s="26" t="s">
        <v>286</v>
      </c>
      <c r="E112" s="22"/>
      <c r="F112" s="70">
        <f aca="true" t="shared" si="9" ref="F112:G114">F113</f>
        <v>80942</v>
      </c>
      <c r="G112" s="70">
        <f t="shared" si="9"/>
        <v>80942</v>
      </c>
    </row>
    <row r="113" spans="1:7" ht="63.75">
      <c r="A113" s="84" t="s">
        <v>35</v>
      </c>
      <c r="B113" s="22" t="s">
        <v>54</v>
      </c>
      <c r="C113" s="22" t="s">
        <v>51</v>
      </c>
      <c r="D113" s="26" t="s">
        <v>287</v>
      </c>
      <c r="E113" s="22"/>
      <c r="F113" s="70">
        <f t="shared" si="9"/>
        <v>80942</v>
      </c>
      <c r="G113" s="70">
        <f t="shared" si="9"/>
        <v>80942</v>
      </c>
    </row>
    <row r="114" spans="1:7" ht="25.5">
      <c r="A114" s="21" t="s">
        <v>202</v>
      </c>
      <c r="B114" s="22" t="s">
        <v>54</v>
      </c>
      <c r="C114" s="22" t="s">
        <v>51</v>
      </c>
      <c r="D114" s="26" t="s">
        <v>288</v>
      </c>
      <c r="E114" s="22"/>
      <c r="F114" s="70">
        <f t="shared" si="9"/>
        <v>80942</v>
      </c>
      <c r="G114" s="70">
        <f t="shared" si="9"/>
        <v>80942</v>
      </c>
    </row>
    <row r="115" spans="1:7" ht="44.25" customHeight="1">
      <c r="A115" s="21" t="s">
        <v>337</v>
      </c>
      <c r="B115" s="22" t="s">
        <v>54</v>
      </c>
      <c r="C115" s="22" t="s">
        <v>51</v>
      </c>
      <c r="D115" s="26" t="s">
        <v>288</v>
      </c>
      <c r="E115" s="22">
        <v>600</v>
      </c>
      <c r="F115" s="72">
        <v>80942</v>
      </c>
      <c r="G115" s="72">
        <v>80942</v>
      </c>
    </row>
    <row r="116" spans="1:7" ht="63.75">
      <c r="A116" s="18" t="s">
        <v>102</v>
      </c>
      <c r="B116" s="22" t="s">
        <v>54</v>
      </c>
      <c r="C116" s="22" t="s">
        <v>51</v>
      </c>
      <c r="D116" s="26" t="s">
        <v>291</v>
      </c>
      <c r="E116" s="22"/>
      <c r="F116" s="70">
        <f>F117</f>
        <v>311000</v>
      </c>
      <c r="G116" s="70">
        <f>G117</f>
        <v>311000</v>
      </c>
    </row>
    <row r="117" spans="1:7" ht="63.75">
      <c r="A117" s="82" t="s">
        <v>614</v>
      </c>
      <c r="B117" s="22" t="s">
        <v>54</v>
      </c>
      <c r="C117" s="22" t="s">
        <v>51</v>
      </c>
      <c r="D117" s="26" t="s">
        <v>292</v>
      </c>
      <c r="E117" s="22"/>
      <c r="F117" s="70">
        <f>F118</f>
        <v>311000</v>
      </c>
      <c r="G117" s="70">
        <f>G118</f>
        <v>311000</v>
      </c>
    </row>
    <row r="118" spans="1:7" ht="38.25">
      <c r="A118" s="23" t="s">
        <v>627</v>
      </c>
      <c r="B118" s="22" t="s">
        <v>54</v>
      </c>
      <c r="C118" s="22" t="s">
        <v>51</v>
      </c>
      <c r="D118" s="26" t="s">
        <v>293</v>
      </c>
      <c r="E118" s="32" t="s">
        <v>334</v>
      </c>
      <c r="F118" s="70">
        <f>SUM(F119:F119)</f>
        <v>311000</v>
      </c>
      <c r="G118" s="70">
        <f>SUM(G119:G119)</f>
        <v>311000</v>
      </c>
    </row>
    <row r="119" spans="1:7" ht="89.25">
      <c r="A119" s="21" t="s">
        <v>228</v>
      </c>
      <c r="B119" s="22" t="s">
        <v>54</v>
      </c>
      <c r="C119" s="22" t="s">
        <v>51</v>
      </c>
      <c r="D119" s="26" t="s">
        <v>293</v>
      </c>
      <c r="E119" s="22">
        <v>100</v>
      </c>
      <c r="F119" s="72">
        <v>311000</v>
      </c>
      <c r="G119" s="72">
        <v>311000</v>
      </c>
    </row>
    <row r="120" spans="1:7" ht="25.5">
      <c r="A120" s="20" t="s">
        <v>333</v>
      </c>
      <c r="B120" s="19" t="s">
        <v>54</v>
      </c>
      <c r="C120" s="19" t="s">
        <v>345</v>
      </c>
      <c r="D120" s="40" t="s">
        <v>334</v>
      </c>
      <c r="E120" s="40" t="s">
        <v>334</v>
      </c>
      <c r="F120" s="70">
        <f>F121</f>
        <v>15781879.08</v>
      </c>
      <c r="G120" s="70">
        <f>G121</f>
        <v>15781879.08</v>
      </c>
    </row>
    <row r="121" spans="1:7" ht="89.25">
      <c r="A121" s="28" t="s">
        <v>4</v>
      </c>
      <c r="B121" s="22" t="s">
        <v>54</v>
      </c>
      <c r="C121" s="22" t="s">
        <v>345</v>
      </c>
      <c r="D121" s="26" t="s">
        <v>294</v>
      </c>
      <c r="E121" s="32" t="s">
        <v>334</v>
      </c>
      <c r="F121" s="70">
        <f>F122+F132</f>
        <v>15781879.08</v>
      </c>
      <c r="G121" s="70">
        <f>G122+G132</f>
        <v>15781879.08</v>
      </c>
    </row>
    <row r="122" spans="1:7" ht="114.75">
      <c r="A122" s="18" t="s">
        <v>309</v>
      </c>
      <c r="B122" s="22" t="s">
        <v>54</v>
      </c>
      <c r="C122" s="22" t="s">
        <v>345</v>
      </c>
      <c r="D122" s="11" t="s">
        <v>430</v>
      </c>
      <c r="E122" s="33" t="s">
        <v>334</v>
      </c>
      <c r="F122" s="70">
        <f>F123+F126+F129</f>
        <v>15281879.08</v>
      </c>
      <c r="G122" s="70">
        <f>G123+G126+G129</f>
        <v>15281879.08</v>
      </c>
    </row>
    <row r="123" spans="1:7" ht="38.25">
      <c r="A123" s="84" t="s">
        <v>429</v>
      </c>
      <c r="B123" s="22" t="s">
        <v>54</v>
      </c>
      <c r="C123" s="22" t="s">
        <v>345</v>
      </c>
      <c r="D123" s="26" t="s">
        <v>428</v>
      </c>
      <c r="E123" s="33"/>
      <c r="F123" s="70">
        <f>F124</f>
        <v>1023710</v>
      </c>
      <c r="G123" s="70">
        <f>G124</f>
        <v>1023710</v>
      </c>
    </row>
    <row r="124" spans="1:7" ht="41.25" customHeight="1">
      <c r="A124" s="88" t="s">
        <v>296</v>
      </c>
      <c r="B124" s="22" t="s">
        <v>54</v>
      </c>
      <c r="C124" s="22" t="s">
        <v>345</v>
      </c>
      <c r="D124" s="26" t="s">
        <v>427</v>
      </c>
      <c r="E124" s="33"/>
      <c r="F124" s="70">
        <f>F125</f>
        <v>1023710</v>
      </c>
      <c r="G124" s="70">
        <f>G125</f>
        <v>1023710</v>
      </c>
    </row>
    <row r="125" spans="1:7" ht="12.75">
      <c r="A125" s="21" t="s">
        <v>324</v>
      </c>
      <c r="B125" s="22" t="s">
        <v>54</v>
      </c>
      <c r="C125" s="22" t="s">
        <v>345</v>
      </c>
      <c r="D125" s="26" t="s">
        <v>427</v>
      </c>
      <c r="E125" s="23">
        <v>800</v>
      </c>
      <c r="F125" s="72">
        <v>1023710</v>
      </c>
      <c r="G125" s="72">
        <v>1023710</v>
      </c>
    </row>
    <row r="126" spans="1:7" ht="51">
      <c r="A126" s="84" t="s">
        <v>426</v>
      </c>
      <c r="B126" s="22" t="s">
        <v>54</v>
      </c>
      <c r="C126" s="22" t="s">
        <v>345</v>
      </c>
      <c r="D126" s="26" t="s">
        <v>446</v>
      </c>
      <c r="E126" s="33"/>
      <c r="F126" s="70">
        <f>F127</f>
        <v>13558169.08</v>
      </c>
      <c r="G126" s="70">
        <f>G127</f>
        <v>13558169.08</v>
      </c>
    </row>
    <row r="127" spans="1:7" ht="55.5" customHeight="1">
      <c r="A127" s="120" t="s">
        <v>137</v>
      </c>
      <c r="B127" s="22" t="s">
        <v>54</v>
      </c>
      <c r="C127" s="22" t="s">
        <v>345</v>
      </c>
      <c r="D127" s="117" t="s">
        <v>136</v>
      </c>
      <c r="E127" s="22" t="s">
        <v>334</v>
      </c>
      <c r="F127" s="70">
        <f>F128</f>
        <v>13558169.08</v>
      </c>
      <c r="G127" s="70">
        <f>G128</f>
        <v>13558169.08</v>
      </c>
    </row>
    <row r="128" spans="1:7" ht="38.25">
      <c r="A128" s="21" t="s">
        <v>425</v>
      </c>
      <c r="B128" s="22" t="s">
        <v>54</v>
      </c>
      <c r="C128" s="22" t="s">
        <v>345</v>
      </c>
      <c r="D128" s="117" t="s">
        <v>136</v>
      </c>
      <c r="E128" s="22">
        <v>200</v>
      </c>
      <c r="F128" s="72">
        <f>500000+263828+12794341.08</f>
        <v>13558169.08</v>
      </c>
      <c r="G128" s="72">
        <f>500000+263828+12794341.08</f>
        <v>13558169.08</v>
      </c>
    </row>
    <row r="129" spans="1:7" ht="63.75">
      <c r="A129" s="21" t="s">
        <v>314</v>
      </c>
      <c r="B129" s="22" t="s">
        <v>54</v>
      </c>
      <c r="C129" s="22" t="s">
        <v>345</v>
      </c>
      <c r="D129" s="26" t="s">
        <v>315</v>
      </c>
      <c r="E129" s="22"/>
      <c r="F129" s="70">
        <f>F130</f>
        <v>700000</v>
      </c>
      <c r="G129" s="70">
        <f>G130</f>
        <v>700000</v>
      </c>
    </row>
    <row r="130" spans="1:7" ht="36">
      <c r="A130" s="85" t="s">
        <v>237</v>
      </c>
      <c r="B130" s="22" t="s">
        <v>54</v>
      </c>
      <c r="C130" s="22" t="s">
        <v>345</v>
      </c>
      <c r="D130" s="26" t="s">
        <v>238</v>
      </c>
      <c r="E130" s="22"/>
      <c r="F130" s="70">
        <f>F131</f>
        <v>700000</v>
      </c>
      <c r="G130" s="70">
        <f>G131</f>
        <v>700000</v>
      </c>
    </row>
    <row r="131" spans="1:7" ht="38.25">
      <c r="A131" s="21" t="s">
        <v>420</v>
      </c>
      <c r="B131" s="22" t="s">
        <v>54</v>
      </c>
      <c r="C131" s="22" t="s">
        <v>345</v>
      </c>
      <c r="D131" s="26" t="s">
        <v>238</v>
      </c>
      <c r="E131" s="22">
        <v>400</v>
      </c>
      <c r="F131" s="72">
        <v>700000</v>
      </c>
      <c r="G131" s="72">
        <v>700000</v>
      </c>
    </row>
    <row r="132" spans="1:7" ht="114.75">
      <c r="A132" s="18" t="s">
        <v>456</v>
      </c>
      <c r="B132" s="22" t="s">
        <v>54</v>
      </c>
      <c r="C132" s="22" t="s">
        <v>345</v>
      </c>
      <c r="D132" s="11" t="s">
        <v>295</v>
      </c>
      <c r="E132" s="22"/>
      <c r="F132" s="70">
        <f aca="true" t="shared" si="10" ref="F132:G134">F133</f>
        <v>500000</v>
      </c>
      <c r="G132" s="70">
        <f t="shared" si="10"/>
        <v>500000</v>
      </c>
    </row>
    <row r="133" spans="1:7" ht="96.75" customHeight="1">
      <c r="A133" s="84" t="s">
        <v>342</v>
      </c>
      <c r="B133" s="22" t="s">
        <v>54</v>
      </c>
      <c r="C133" s="22" t="s">
        <v>345</v>
      </c>
      <c r="D133" s="26" t="s">
        <v>610</v>
      </c>
      <c r="E133" s="22"/>
      <c r="F133" s="70">
        <f t="shared" si="10"/>
        <v>500000</v>
      </c>
      <c r="G133" s="70">
        <f t="shared" si="10"/>
        <v>500000</v>
      </c>
    </row>
    <row r="134" spans="1:7" ht="63.75">
      <c r="A134" s="88" t="s">
        <v>138</v>
      </c>
      <c r="B134" s="22" t="s">
        <v>54</v>
      </c>
      <c r="C134" s="22" t="s">
        <v>345</v>
      </c>
      <c r="D134" s="26" t="s">
        <v>531</v>
      </c>
      <c r="E134" s="22"/>
      <c r="F134" s="70">
        <f t="shared" si="10"/>
        <v>500000</v>
      </c>
      <c r="G134" s="70">
        <f t="shared" si="10"/>
        <v>500000</v>
      </c>
    </row>
    <row r="135" spans="1:7" ht="12.75">
      <c r="A135" s="21" t="s">
        <v>324</v>
      </c>
      <c r="B135" s="22" t="s">
        <v>54</v>
      </c>
      <c r="C135" s="22" t="s">
        <v>345</v>
      </c>
      <c r="D135" s="26" t="s">
        <v>531</v>
      </c>
      <c r="E135" s="22">
        <v>800</v>
      </c>
      <c r="F135" s="72">
        <v>500000</v>
      </c>
      <c r="G135" s="72">
        <v>500000</v>
      </c>
    </row>
    <row r="136" spans="1:7" ht="25.5">
      <c r="A136" s="18" t="s">
        <v>69</v>
      </c>
      <c r="B136" s="19" t="s">
        <v>54</v>
      </c>
      <c r="C136" s="19">
        <v>12</v>
      </c>
      <c r="D136" s="11"/>
      <c r="E136" s="19"/>
      <c r="F136" s="70">
        <f aca="true" t="shared" si="11" ref="F136:G139">F137</f>
        <v>20000</v>
      </c>
      <c r="G136" s="70">
        <f t="shared" si="11"/>
        <v>20000</v>
      </c>
    </row>
    <row r="137" spans="1:7" ht="63.75">
      <c r="A137" s="28" t="s">
        <v>310</v>
      </c>
      <c r="B137" s="22" t="s">
        <v>54</v>
      </c>
      <c r="C137" s="22">
        <v>12</v>
      </c>
      <c r="D137" s="26" t="s">
        <v>139</v>
      </c>
      <c r="E137" s="22"/>
      <c r="F137" s="70">
        <f t="shared" si="11"/>
        <v>20000</v>
      </c>
      <c r="G137" s="70">
        <f t="shared" si="11"/>
        <v>20000</v>
      </c>
    </row>
    <row r="138" spans="1:7" ht="36">
      <c r="A138" s="85" t="s">
        <v>142</v>
      </c>
      <c r="B138" s="22" t="s">
        <v>54</v>
      </c>
      <c r="C138" s="22">
        <v>12</v>
      </c>
      <c r="D138" s="26" t="s">
        <v>141</v>
      </c>
      <c r="E138" s="22"/>
      <c r="F138" s="70">
        <f t="shared" si="11"/>
        <v>20000</v>
      </c>
      <c r="G138" s="70">
        <f t="shared" si="11"/>
        <v>20000</v>
      </c>
    </row>
    <row r="139" spans="1:7" ht="48">
      <c r="A139" s="85" t="s">
        <v>140</v>
      </c>
      <c r="B139" s="22" t="s">
        <v>54</v>
      </c>
      <c r="C139" s="22">
        <v>12</v>
      </c>
      <c r="D139" s="26" t="s">
        <v>341</v>
      </c>
      <c r="E139" s="22"/>
      <c r="F139" s="70">
        <f t="shared" si="11"/>
        <v>20000</v>
      </c>
      <c r="G139" s="70">
        <f t="shared" si="11"/>
        <v>20000</v>
      </c>
    </row>
    <row r="140" spans="1:7" ht="12.75">
      <c r="A140" s="24" t="s">
        <v>324</v>
      </c>
      <c r="B140" s="25" t="s">
        <v>54</v>
      </c>
      <c r="C140" s="25">
        <v>12</v>
      </c>
      <c r="D140" s="27" t="s">
        <v>341</v>
      </c>
      <c r="E140" s="25">
        <v>200</v>
      </c>
      <c r="F140" s="69">
        <v>20000</v>
      </c>
      <c r="G140" s="69">
        <v>20000</v>
      </c>
    </row>
    <row r="141" spans="1:7" ht="25.5">
      <c r="A141" s="30" t="s">
        <v>58</v>
      </c>
      <c r="B141" s="31" t="s">
        <v>160</v>
      </c>
      <c r="C141" s="55" t="s">
        <v>623</v>
      </c>
      <c r="D141" s="31" t="s">
        <v>334</v>
      </c>
      <c r="E141" s="31" t="s">
        <v>334</v>
      </c>
      <c r="F141" s="73">
        <f>F142+F156</f>
        <v>51201821.230000004</v>
      </c>
      <c r="G141" s="73">
        <f>G142+G156</f>
        <v>7207254</v>
      </c>
    </row>
    <row r="142" spans="1:7" ht="12.75">
      <c r="A142" s="20" t="s">
        <v>432</v>
      </c>
      <c r="B142" s="19" t="s">
        <v>160</v>
      </c>
      <c r="C142" s="53" t="s">
        <v>51</v>
      </c>
      <c r="D142" s="57"/>
      <c r="E142" s="57"/>
      <c r="F142" s="70">
        <f>F143</f>
        <v>39806140.230000004</v>
      </c>
      <c r="G142" s="70">
        <f>G143</f>
        <v>612016</v>
      </c>
    </row>
    <row r="143" spans="1:7" ht="89.25">
      <c r="A143" s="28" t="s">
        <v>5</v>
      </c>
      <c r="B143" s="22" t="s">
        <v>160</v>
      </c>
      <c r="C143" s="54" t="s">
        <v>51</v>
      </c>
      <c r="D143" s="26" t="s">
        <v>297</v>
      </c>
      <c r="E143" s="57"/>
      <c r="F143" s="70">
        <f>F144+F152</f>
        <v>39806140.230000004</v>
      </c>
      <c r="G143" s="70">
        <f>G144+G152</f>
        <v>612016</v>
      </c>
    </row>
    <row r="144" spans="1:7" ht="127.5">
      <c r="A144" s="18" t="s">
        <v>417</v>
      </c>
      <c r="B144" s="22" t="s">
        <v>160</v>
      </c>
      <c r="C144" s="54" t="s">
        <v>51</v>
      </c>
      <c r="D144" s="26" t="s">
        <v>418</v>
      </c>
      <c r="E144" s="57"/>
      <c r="F144" s="70">
        <f>F145</f>
        <v>39194124.230000004</v>
      </c>
      <c r="G144" s="70">
        <f>G145</f>
        <v>0</v>
      </c>
    </row>
    <row r="145" spans="1:7" ht="51">
      <c r="A145" s="214" t="s">
        <v>241</v>
      </c>
      <c r="B145" s="22" t="s">
        <v>160</v>
      </c>
      <c r="C145" s="54" t="s">
        <v>51</v>
      </c>
      <c r="D145" s="26" t="s">
        <v>313</v>
      </c>
      <c r="E145" s="57"/>
      <c r="F145" s="70">
        <f>F146+F148+F150</f>
        <v>39194124.230000004</v>
      </c>
      <c r="G145" s="70">
        <f>G150</f>
        <v>0</v>
      </c>
    </row>
    <row r="146" spans="1:7" ht="63.75">
      <c r="A146" s="214" t="s">
        <v>339</v>
      </c>
      <c r="B146" s="22" t="s">
        <v>160</v>
      </c>
      <c r="C146" s="54" t="s">
        <v>51</v>
      </c>
      <c r="D146" s="26" t="s">
        <v>204</v>
      </c>
      <c r="E146" s="57"/>
      <c r="F146" s="70">
        <f>F147</f>
        <v>31409414</v>
      </c>
      <c r="G146" s="70"/>
    </row>
    <row r="147" spans="1:7" ht="38.25">
      <c r="A147" s="21" t="s">
        <v>420</v>
      </c>
      <c r="B147" s="22" t="s">
        <v>160</v>
      </c>
      <c r="C147" s="54" t="s">
        <v>51</v>
      </c>
      <c r="D147" s="26" t="s">
        <v>204</v>
      </c>
      <c r="E147" s="22">
        <v>400</v>
      </c>
      <c r="F147" s="70">
        <f>29373337+2036077</f>
        <v>31409414</v>
      </c>
      <c r="G147" s="70"/>
    </row>
    <row r="148" spans="1:7" ht="51">
      <c r="A148" s="214" t="s">
        <v>340</v>
      </c>
      <c r="B148" s="22" t="s">
        <v>160</v>
      </c>
      <c r="C148" s="54" t="s">
        <v>51</v>
      </c>
      <c r="D148" s="26" t="s">
        <v>205</v>
      </c>
      <c r="E148" s="57"/>
      <c r="F148" s="70">
        <f>F149</f>
        <v>320504</v>
      </c>
      <c r="G148" s="70"/>
    </row>
    <row r="149" spans="1:7" ht="38.25">
      <c r="A149" s="21" t="s">
        <v>420</v>
      </c>
      <c r="B149" s="22" t="s">
        <v>160</v>
      </c>
      <c r="C149" s="54" t="s">
        <v>51</v>
      </c>
      <c r="D149" s="26" t="s">
        <v>205</v>
      </c>
      <c r="E149" s="22">
        <v>400</v>
      </c>
      <c r="F149" s="70">
        <f>2356582-2036078</f>
        <v>320504</v>
      </c>
      <c r="G149" s="70"/>
    </row>
    <row r="150" spans="1:7" ht="108.75" customHeight="1">
      <c r="A150" s="215" t="s">
        <v>316</v>
      </c>
      <c r="B150" s="22" t="s">
        <v>160</v>
      </c>
      <c r="C150" s="54" t="s">
        <v>51</v>
      </c>
      <c r="D150" s="26" t="s">
        <v>483</v>
      </c>
      <c r="E150" s="57"/>
      <c r="F150" s="70">
        <f>F151</f>
        <v>7464206.23</v>
      </c>
      <c r="G150" s="70">
        <f>G151</f>
        <v>0</v>
      </c>
    </row>
    <row r="151" spans="1:7" ht="38.25">
      <c r="A151" s="21" t="s">
        <v>420</v>
      </c>
      <c r="B151" s="22" t="s">
        <v>160</v>
      </c>
      <c r="C151" s="54" t="s">
        <v>51</v>
      </c>
      <c r="D151" s="26" t="s">
        <v>483</v>
      </c>
      <c r="E151" s="22">
        <v>400</v>
      </c>
      <c r="F151" s="72">
        <v>7464206.23</v>
      </c>
      <c r="G151" s="72"/>
    </row>
    <row r="152" spans="1:7" ht="114.75">
      <c r="A152" s="18" t="s">
        <v>6</v>
      </c>
      <c r="B152" s="22" t="s">
        <v>160</v>
      </c>
      <c r="C152" s="54" t="s">
        <v>51</v>
      </c>
      <c r="D152" s="11" t="s">
        <v>74</v>
      </c>
      <c r="E152" s="57"/>
      <c r="F152" s="70">
        <f>F153</f>
        <v>612016</v>
      </c>
      <c r="G152" s="70">
        <f>G153</f>
        <v>612016</v>
      </c>
    </row>
    <row r="153" spans="1:7" ht="38.25">
      <c r="A153" s="82" t="s">
        <v>431</v>
      </c>
      <c r="B153" s="22" t="s">
        <v>160</v>
      </c>
      <c r="C153" s="54" t="s">
        <v>51</v>
      </c>
      <c r="D153" s="26" t="s">
        <v>463</v>
      </c>
      <c r="E153" s="57"/>
      <c r="F153" s="70">
        <f>F154</f>
        <v>612016</v>
      </c>
      <c r="G153" s="70">
        <f>G154</f>
        <v>612016</v>
      </c>
    </row>
    <row r="154" spans="1:7" ht="36">
      <c r="A154" s="85" t="s">
        <v>462</v>
      </c>
      <c r="B154" s="22" t="s">
        <v>160</v>
      </c>
      <c r="C154" s="54" t="s">
        <v>51</v>
      </c>
      <c r="D154" s="26" t="s">
        <v>461</v>
      </c>
      <c r="E154" s="57"/>
      <c r="F154" s="70">
        <f>SUM(F155:F155)</f>
        <v>612016</v>
      </c>
      <c r="G154" s="70">
        <f>SUM(G155:G155)</f>
        <v>612016</v>
      </c>
    </row>
    <row r="155" spans="1:7" ht="38.25">
      <c r="A155" s="21" t="s">
        <v>425</v>
      </c>
      <c r="B155" s="22" t="s">
        <v>160</v>
      </c>
      <c r="C155" s="54" t="s">
        <v>51</v>
      </c>
      <c r="D155" s="26" t="s">
        <v>461</v>
      </c>
      <c r="E155" s="22">
        <v>200</v>
      </c>
      <c r="F155" s="72">
        <f>862016-250000</f>
        <v>612016</v>
      </c>
      <c r="G155" s="72">
        <f>862016-250000</f>
        <v>612016</v>
      </c>
    </row>
    <row r="156" spans="1:7" ht="12.75">
      <c r="A156" s="20" t="s">
        <v>78</v>
      </c>
      <c r="B156" s="19" t="s">
        <v>160</v>
      </c>
      <c r="C156" s="19" t="s">
        <v>344</v>
      </c>
      <c r="D156" s="19" t="s">
        <v>334</v>
      </c>
      <c r="E156" s="19" t="s">
        <v>334</v>
      </c>
      <c r="F156" s="70">
        <f>F157+F163</f>
        <v>11395681</v>
      </c>
      <c r="G156" s="70">
        <f>G157+G163</f>
        <v>6595238</v>
      </c>
    </row>
    <row r="157" spans="1:7" ht="89.25">
      <c r="A157" s="28" t="s">
        <v>5</v>
      </c>
      <c r="B157" s="22" t="s">
        <v>160</v>
      </c>
      <c r="C157" s="22" t="s">
        <v>344</v>
      </c>
      <c r="D157" s="26" t="s">
        <v>297</v>
      </c>
      <c r="E157" s="22" t="s">
        <v>334</v>
      </c>
      <c r="F157" s="70">
        <f aca="true" t="shared" si="12" ref="F157:G159">F158</f>
        <v>5640423</v>
      </c>
      <c r="G157" s="70">
        <f t="shared" si="12"/>
        <v>6095238</v>
      </c>
    </row>
    <row r="158" spans="1:7" ht="114.75">
      <c r="A158" s="18" t="s">
        <v>6</v>
      </c>
      <c r="B158" s="22" t="s">
        <v>160</v>
      </c>
      <c r="C158" s="22" t="s">
        <v>344</v>
      </c>
      <c r="D158" s="11" t="s">
        <v>74</v>
      </c>
      <c r="E158" s="23" t="s">
        <v>334</v>
      </c>
      <c r="F158" s="70">
        <f t="shared" si="12"/>
        <v>5640423</v>
      </c>
      <c r="G158" s="70">
        <f t="shared" si="12"/>
        <v>6095238</v>
      </c>
    </row>
    <row r="159" spans="1:7" ht="38.25">
      <c r="A159" s="82" t="s">
        <v>537</v>
      </c>
      <c r="B159" s="22" t="s">
        <v>160</v>
      </c>
      <c r="C159" s="22" t="s">
        <v>344</v>
      </c>
      <c r="D159" s="26" t="s">
        <v>615</v>
      </c>
      <c r="E159" s="23"/>
      <c r="F159" s="70">
        <f t="shared" si="12"/>
        <v>5640423</v>
      </c>
      <c r="G159" s="70">
        <f t="shared" si="12"/>
        <v>6095238</v>
      </c>
    </row>
    <row r="160" spans="1:7" ht="12.75">
      <c r="A160" s="88" t="s">
        <v>226</v>
      </c>
      <c r="B160" s="22" t="s">
        <v>160</v>
      </c>
      <c r="C160" s="22" t="s">
        <v>344</v>
      </c>
      <c r="D160" s="26" t="s">
        <v>616</v>
      </c>
      <c r="E160" s="22" t="s">
        <v>334</v>
      </c>
      <c r="F160" s="70">
        <f>SUM(F161:F162)</f>
        <v>5640423</v>
      </c>
      <c r="G160" s="70">
        <f>SUM(G161:G162)</f>
        <v>6095238</v>
      </c>
    </row>
    <row r="161" spans="1:7" ht="38.25">
      <c r="A161" s="21" t="s">
        <v>425</v>
      </c>
      <c r="B161" s="22" t="s">
        <v>160</v>
      </c>
      <c r="C161" s="22" t="s">
        <v>344</v>
      </c>
      <c r="D161" s="26" t="s">
        <v>616</v>
      </c>
      <c r="E161" s="22">
        <v>200</v>
      </c>
      <c r="F161" s="72">
        <v>2774000</v>
      </c>
      <c r="G161" s="72">
        <v>2774000</v>
      </c>
    </row>
    <row r="162" spans="1:7" ht="12.75">
      <c r="A162" s="21" t="s">
        <v>324</v>
      </c>
      <c r="B162" s="22" t="s">
        <v>160</v>
      </c>
      <c r="C162" s="22" t="s">
        <v>344</v>
      </c>
      <c r="D162" s="26" t="s">
        <v>616</v>
      </c>
      <c r="E162" s="22">
        <v>800</v>
      </c>
      <c r="F162" s="72">
        <f>5477000-1000000-1610577</f>
        <v>2866423</v>
      </c>
      <c r="G162" s="72">
        <f>5477000-1000000-1155762</f>
        <v>3321238</v>
      </c>
    </row>
    <row r="163" spans="1:7" ht="63.75">
      <c r="A163" s="28" t="s">
        <v>1</v>
      </c>
      <c r="B163" s="22" t="s">
        <v>160</v>
      </c>
      <c r="C163" s="22" t="s">
        <v>344</v>
      </c>
      <c r="D163" s="26" t="s">
        <v>145</v>
      </c>
      <c r="E163" s="22"/>
      <c r="F163" s="70">
        <f aca="true" t="shared" si="13" ref="F163:G165">F164</f>
        <v>5755258</v>
      </c>
      <c r="G163" s="70">
        <f t="shared" si="13"/>
        <v>500000</v>
      </c>
    </row>
    <row r="164" spans="1:7" ht="27.75" customHeight="1">
      <c r="A164" s="82" t="s">
        <v>208</v>
      </c>
      <c r="B164" s="22" t="s">
        <v>160</v>
      </c>
      <c r="C164" s="22" t="s">
        <v>344</v>
      </c>
      <c r="D164" s="26" t="s">
        <v>520</v>
      </c>
      <c r="E164" s="22"/>
      <c r="F164" s="70">
        <f t="shared" si="13"/>
        <v>5755258</v>
      </c>
      <c r="G164" s="70">
        <f t="shared" si="13"/>
        <v>500000</v>
      </c>
    </row>
    <row r="165" spans="1:7" ht="25.5">
      <c r="A165" s="216" t="s">
        <v>522</v>
      </c>
      <c r="B165" s="22" t="s">
        <v>160</v>
      </c>
      <c r="C165" s="22" t="s">
        <v>344</v>
      </c>
      <c r="D165" s="26" t="s">
        <v>521</v>
      </c>
      <c r="E165" s="22"/>
      <c r="F165" s="70">
        <f t="shared" si="13"/>
        <v>5755258</v>
      </c>
      <c r="G165" s="70">
        <f t="shared" si="13"/>
        <v>500000</v>
      </c>
    </row>
    <row r="166" spans="1:7" ht="38.25">
      <c r="A166" s="24" t="s">
        <v>425</v>
      </c>
      <c r="B166" s="25" t="s">
        <v>160</v>
      </c>
      <c r="C166" s="25" t="s">
        <v>344</v>
      </c>
      <c r="D166" s="27" t="s">
        <v>521</v>
      </c>
      <c r="E166" s="25">
        <v>200</v>
      </c>
      <c r="F166" s="69">
        <f>1000000-500000+5255258</f>
        <v>5755258</v>
      </c>
      <c r="G166" s="69">
        <f>1000000-500000</f>
        <v>500000</v>
      </c>
    </row>
    <row r="167" spans="1:7" ht="12.75">
      <c r="A167" s="30" t="s">
        <v>79</v>
      </c>
      <c r="B167" s="31" t="s">
        <v>161</v>
      </c>
      <c r="C167" s="55" t="s">
        <v>623</v>
      </c>
      <c r="D167" s="31" t="s">
        <v>334</v>
      </c>
      <c r="E167" s="31" t="s">
        <v>334</v>
      </c>
      <c r="F167" s="73">
        <f>F168+F179+F204+F210+F223</f>
        <v>245471964</v>
      </c>
      <c r="G167" s="73">
        <f>G168+G179+G204+G210+G223</f>
        <v>242421112</v>
      </c>
    </row>
    <row r="168" spans="1:7" ht="12.75">
      <c r="A168" s="20" t="s">
        <v>80</v>
      </c>
      <c r="B168" s="19" t="s">
        <v>161</v>
      </c>
      <c r="C168" s="19" t="s">
        <v>51</v>
      </c>
      <c r="D168" s="19" t="s">
        <v>334</v>
      </c>
      <c r="E168" s="19" t="s">
        <v>334</v>
      </c>
      <c r="F168" s="70">
        <f aca="true" t="shared" si="14" ref="F168:G170">F169</f>
        <v>89043348</v>
      </c>
      <c r="G168" s="70">
        <f t="shared" si="14"/>
        <v>90277348</v>
      </c>
    </row>
    <row r="169" spans="1:7" ht="51">
      <c r="A169" s="28" t="s">
        <v>470</v>
      </c>
      <c r="B169" s="22" t="s">
        <v>161</v>
      </c>
      <c r="C169" s="22" t="s">
        <v>51</v>
      </c>
      <c r="D169" s="26" t="s">
        <v>75</v>
      </c>
      <c r="E169" s="22" t="s">
        <v>334</v>
      </c>
      <c r="F169" s="70">
        <f t="shared" si="14"/>
        <v>89043348</v>
      </c>
      <c r="G169" s="70">
        <f t="shared" si="14"/>
        <v>90277348</v>
      </c>
    </row>
    <row r="170" spans="1:7" ht="63.75">
      <c r="A170" s="18" t="s">
        <v>471</v>
      </c>
      <c r="B170" s="22" t="s">
        <v>161</v>
      </c>
      <c r="C170" s="22" t="s">
        <v>51</v>
      </c>
      <c r="D170" s="11" t="s">
        <v>76</v>
      </c>
      <c r="E170" s="23" t="s">
        <v>334</v>
      </c>
      <c r="F170" s="70">
        <f t="shared" si="14"/>
        <v>89043348</v>
      </c>
      <c r="G170" s="70">
        <f t="shared" si="14"/>
        <v>90277348</v>
      </c>
    </row>
    <row r="171" spans="1:7" ht="38.25">
      <c r="A171" s="82" t="s">
        <v>617</v>
      </c>
      <c r="B171" s="22" t="s">
        <v>161</v>
      </c>
      <c r="C171" s="22" t="s">
        <v>51</v>
      </c>
      <c r="D171" s="26" t="s">
        <v>77</v>
      </c>
      <c r="E171" s="23"/>
      <c r="F171" s="70">
        <f>F172+F175</f>
        <v>89043348</v>
      </c>
      <c r="G171" s="70">
        <f>G172+G175</f>
        <v>90277348</v>
      </c>
    </row>
    <row r="172" spans="1:7" ht="144" customHeight="1">
      <c r="A172" s="21" t="s">
        <v>489</v>
      </c>
      <c r="B172" s="22" t="s">
        <v>161</v>
      </c>
      <c r="C172" s="22" t="s">
        <v>51</v>
      </c>
      <c r="D172" s="26" t="s">
        <v>490</v>
      </c>
      <c r="E172" s="22" t="s">
        <v>334</v>
      </c>
      <c r="F172" s="70">
        <f>SUM(F173:F174)</f>
        <v>52160389</v>
      </c>
      <c r="G172" s="70">
        <f>SUM(G173:G174)</f>
        <v>52160389</v>
      </c>
    </row>
    <row r="173" spans="1:7" ht="92.25" customHeight="1">
      <c r="A173" s="21" t="s">
        <v>228</v>
      </c>
      <c r="B173" s="22" t="s">
        <v>161</v>
      </c>
      <c r="C173" s="22" t="s">
        <v>51</v>
      </c>
      <c r="D173" s="26" t="s">
        <v>490</v>
      </c>
      <c r="E173" s="22" t="s">
        <v>109</v>
      </c>
      <c r="F173" s="72">
        <f>45097477+6622052</f>
        <v>51719529</v>
      </c>
      <c r="G173" s="72">
        <f>45097477+6622052</f>
        <v>51719529</v>
      </c>
    </row>
    <row r="174" spans="1:7" ht="38.25">
      <c r="A174" s="21" t="s">
        <v>425</v>
      </c>
      <c r="B174" s="22" t="s">
        <v>161</v>
      </c>
      <c r="C174" s="22" t="s">
        <v>51</v>
      </c>
      <c r="D174" s="26" t="s">
        <v>490</v>
      </c>
      <c r="E174" s="22" t="s">
        <v>321</v>
      </c>
      <c r="F174" s="72">
        <v>440860</v>
      </c>
      <c r="G174" s="72">
        <v>440860</v>
      </c>
    </row>
    <row r="175" spans="1:7" ht="38.25">
      <c r="A175" s="23" t="s">
        <v>20</v>
      </c>
      <c r="B175" s="22" t="s">
        <v>161</v>
      </c>
      <c r="C175" s="22" t="s">
        <v>51</v>
      </c>
      <c r="D175" s="26" t="s">
        <v>491</v>
      </c>
      <c r="E175" s="22"/>
      <c r="F175" s="70">
        <f>SUM(F176:F178)</f>
        <v>36882959</v>
      </c>
      <c r="G175" s="70">
        <f>SUM(G176:G178)</f>
        <v>38116959</v>
      </c>
    </row>
    <row r="176" spans="1:7" ht="98.25" customHeight="1">
      <c r="A176" s="21" t="s">
        <v>228</v>
      </c>
      <c r="B176" s="22" t="s">
        <v>161</v>
      </c>
      <c r="C176" s="22" t="s">
        <v>51</v>
      </c>
      <c r="D176" s="26" t="s">
        <v>491</v>
      </c>
      <c r="E176" s="22">
        <v>100</v>
      </c>
      <c r="F176" s="72">
        <v>15327000</v>
      </c>
      <c r="G176" s="72">
        <v>15327000</v>
      </c>
    </row>
    <row r="177" spans="1:7" ht="38.25">
      <c r="A177" s="21" t="s">
        <v>425</v>
      </c>
      <c r="B177" s="22" t="s">
        <v>161</v>
      </c>
      <c r="C177" s="22" t="s">
        <v>51</v>
      </c>
      <c r="D177" s="26" t="s">
        <v>491</v>
      </c>
      <c r="E177" s="22">
        <v>200</v>
      </c>
      <c r="F177" s="72">
        <f>20511097-1234000</f>
        <v>19277097</v>
      </c>
      <c r="G177" s="72">
        <v>20511097</v>
      </c>
    </row>
    <row r="178" spans="1:7" ht="12.75">
      <c r="A178" s="21" t="s">
        <v>324</v>
      </c>
      <c r="B178" s="22" t="s">
        <v>161</v>
      </c>
      <c r="C178" s="22" t="s">
        <v>51</v>
      </c>
      <c r="D178" s="26" t="s">
        <v>491</v>
      </c>
      <c r="E178" s="22">
        <v>800</v>
      </c>
      <c r="F178" s="72">
        <v>2278862</v>
      </c>
      <c r="G178" s="72">
        <v>2278862</v>
      </c>
    </row>
    <row r="179" spans="1:7" ht="12.75">
      <c r="A179" s="20" t="s">
        <v>81</v>
      </c>
      <c r="B179" s="19" t="s">
        <v>161</v>
      </c>
      <c r="C179" s="19" t="s">
        <v>53</v>
      </c>
      <c r="D179" s="19" t="s">
        <v>334</v>
      </c>
      <c r="E179" s="19" t="s">
        <v>334</v>
      </c>
      <c r="F179" s="70">
        <f>F180</f>
        <v>130899299</v>
      </c>
      <c r="G179" s="70">
        <f>G180</f>
        <v>126614447</v>
      </c>
    </row>
    <row r="180" spans="1:7" ht="51">
      <c r="A180" s="28" t="s">
        <v>472</v>
      </c>
      <c r="B180" s="22" t="s">
        <v>161</v>
      </c>
      <c r="C180" s="22" t="s">
        <v>53</v>
      </c>
      <c r="D180" s="26" t="s">
        <v>75</v>
      </c>
      <c r="E180" s="22" t="s">
        <v>334</v>
      </c>
      <c r="F180" s="70">
        <f>F181</f>
        <v>130899299</v>
      </c>
      <c r="G180" s="70">
        <f>G181</f>
        <v>126614447</v>
      </c>
    </row>
    <row r="181" spans="1:7" ht="63.75">
      <c r="A181" s="18" t="s">
        <v>471</v>
      </c>
      <c r="B181" s="22" t="s">
        <v>161</v>
      </c>
      <c r="C181" s="22" t="s">
        <v>53</v>
      </c>
      <c r="D181" s="26" t="s">
        <v>76</v>
      </c>
      <c r="E181" s="23" t="s">
        <v>334</v>
      </c>
      <c r="F181" s="70">
        <f>F182+F187+F196+F199</f>
        <v>130899299</v>
      </c>
      <c r="G181" s="70">
        <f>G182+G187+G196+G199</f>
        <v>126614447</v>
      </c>
    </row>
    <row r="182" spans="1:7" ht="38.25">
      <c r="A182" s="82" t="s">
        <v>619</v>
      </c>
      <c r="B182" s="22" t="s">
        <v>161</v>
      </c>
      <c r="C182" s="22" t="s">
        <v>53</v>
      </c>
      <c r="D182" s="26" t="s">
        <v>492</v>
      </c>
      <c r="E182" s="23"/>
      <c r="F182" s="70">
        <f>F183+F185</f>
        <v>109221095</v>
      </c>
      <c r="G182" s="70">
        <f>G183+G185</f>
        <v>112155603</v>
      </c>
    </row>
    <row r="183" spans="1:7" ht="145.5" customHeight="1">
      <c r="A183" s="21" t="s">
        <v>186</v>
      </c>
      <c r="B183" s="22" t="s">
        <v>161</v>
      </c>
      <c r="C183" s="22" t="s">
        <v>53</v>
      </c>
      <c r="D183" s="26" t="s">
        <v>493</v>
      </c>
      <c r="E183" s="22" t="s">
        <v>334</v>
      </c>
      <c r="F183" s="70">
        <f>F184</f>
        <v>92051006</v>
      </c>
      <c r="G183" s="70">
        <f>G184</f>
        <v>92051006</v>
      </c>
    </row>
    <row r="184" spans="1:7" ht="39" customHeight="1">
      <c r="A184" s="21" t="s">
        <v>337</v>
      </c>
      <c r="B184" s="22" t="s">
        <v>161</v>
      </c>
      <c r="C184" s="22" t="s">
        <v>53</v>
      </c>
      <c r="D184" s="26" t="s">
        <v>493</v>
      </c>
      <c r="E184" s="22">
        <v>600</v>
      </c>
      <c r="F184" s="72">
        <f>82545102+9505904</f>
        <v>92051006</v>
      </c>
      <c r="G184" s="72">
        <f>82954528+9096478</f>
        <v>92051006</v>
      </c>
    </row>
    <row r="185" spans="1:7" ht="38.25">
      <c r="A185" s="23" t="s">
        <v>20</v>
      </c>
      <c r="B185" s="22" t="s">
        <v>161</v>
      </c>
      <c r="C185" s="22" t="s">
        <v>53</v>
      </c>
      <c r="D185" s="26" t="s">
        <v>494</v>
      </c>
      <c r="E185" s="22"/>
      <c r="F185" s="70">
        <f>F186</f>
        <v>17170089</v>
      </c>
      <c r="G185" s="70">
        <f>G186</f>
        <v>20104597</v>
      </c>
    </row>
    <row r="186" spans="1:7" ht="43.5" customHeight="1">
      <c r="A186" s="21" t="s">
        <v>337</v>
      </c>
      <c r="B186" s="22" t="s">
        <v>161</v>
      </c>
      <c r="C186" s="22" t="s">
        <v>53</v>
      </c>
      <c r="D186" s="26" t="s">
        <v>494</v>
      </c>
      <c r="E186" s="22">
        <v>600</v>
      </c>
      <c r="F186" s="72">
        <f>20104597-2298000-636508</f>
        <v>17170089</v>
      </c>
      <c r="G186" s="72">
        <v>20104597</v>
      </c>
    </row>
    <row r="187" spans="1:7" ht="25.5">
      <c r="A187" s="82" t="s">
        <v>620</v>
      </c>
      <c r="B187" s="22" t="s">
        <v>161</v>
      </c>
      <c r="C187" s="22" t="s">
        <v>53</v>
      </c>
      <c r="D187" s="26" t="s">
        <v>495</v>
      </c>
      <c r="E187" s="22"/>
      <c r="F187" s="72">
        <f>F188+F190+F192+F194</f>
        <v>14613875</v>
      </c>
      <c r="G187" s="72">
        <f>G188+G190+G192+G194</f>
        <v>14458844</v>
      </c>
    </row>
    <row r="188" spans="1:7" ht="63.75" customHeight="1">
      <c r="A188" s="82" t="s">
        <v>566</v>
      </c>
      <c r="B188" s="22" t="s">
        <v>161</v>
      </c>
      <c r="C188" s="22" t="s">
        <v>53</v>
      </c>
      <c r="D188" s="26" t="s">
        <v>567</v>
      </c>
      <c r="E188" s="22"/>
      <c r="F188" s="72">
        <f>+F189</f>
        <v>5943320</v>
      </c>
      <c r="G188" s="72">
        <f>+G189</f>
        <v>5788289</v>
      </c>
    </row>
    <row r="189" spans="1:7" ht="35.25" customHeight="1">
      <c r="A189" s="21" t="s">
        <v>337</v>
      </c>
      <c r="B189" s="22" t="s">
        <v>161</v>
      </c>
      <c r="C189" s="22" t="s">
        <v>53</v>
      </c>
      <c r="D189" s="26" t="s">
        <v>567</v>
      </c>
      <c r="E189" s="22">
        <v>600</v>
      </c>
      <c r="F189" s="72">
        <f>772632+5170688</f>
        <v>5943320</v>
      </c>
      <c r="G189" s="72">
        <f>752478+5035811</f>
        <v>5788289</v>
      </c>
    </row>
    <row r="190" spans="1:7" ht="102">
      <c r="A190" s="215" t="s">
        <v>239</v>
      </c>
      <c r="B190" s="22" t="s">
        <v>161</v>
      </c>
      <c r="C190" s="22" t="s">
        <v>53</v>
      </c>
      <c r="D190" s="26" t="s">
        <v>240</v>
      </c>
      <c r="E190" s="22"/>
      <c r="F190" s="70">
        <f>F191</f>
        <v>253933</v>
      </c>
      <c r="G190" s="70">
        <f>G191</f>
        <v>253933</v>
      </c>
    </row>
    <row r="191" spans="1:7" ht="44.25" customHeight="1">
      <c r="A191" s="21" t="s">
        <v>337</v>
      </c>
      <c r="B191" s="22" t="s">
        <v>161</v>
      </c>
      <c r="C191" s="22" t="s">
        <v>53</v>
      </c>
      <c r="D191" s="26" t="s">
        <v>240</v>
      </c>
      <c r="E191" s="22">
        <v>600</v>
      </c>
      <c r="F191" s="72">
        <v>253933</v>
      </c>
      <c r="G191" s="72">
        <v>253933</v>
      </c>
    </row>
    <row r="192" spans="1:7" ht="89.25">
      <c r="A192" s="120" t="s">
        <v>486</v>
      </c>
      <c r="B192" s="22" t="s">
        <v>161</v>
      </c>
      <c r="C192" s="22" t="s">
        <v>53</v>
      </c>
      <c r="D192" s="26" t="s">
        <v>496</v>
      </c>
      <c r="E192" s="22"/>
      <c r="F192" s="70">
        <f>F193</f>
        <v>1698302</v>
      </c>
      <c r="G192" s="70">
        <f>G193</f>
        <v>1698302</v>
      </c>
    </row>
    <row r="193" spans="1:7" ht="41.25" customHeight="1">
      <c r="A193" s="21" t="s">
        <v>337</v>
      </c>
      <c r="B193" s="22" t="s">
        <v>161</v>
      </c>
      <c r="C193" s="22" t="s">
        <v>53</v>
      </c>
      <c r="D193" s="26" t="s">
        <v>496</v>
      </c>
      <c r="E193" s="22">
        <v>600</v>
      </c>
      <c r="F193" s="72">
        <v>1698302</v>
      </c>
      <c r="G193" s="72">
        <f>1698302</f>
        <v>1698302</v>
      </c>
    </row>
    <row r="194" spans="1:7" ht="65.25" customHeight="1">
      <c r="A194" s="21" t="s">
        <v>29</v>
      </c>
      <c r="B194" s="22" t="s">
        <v>161</v>
      </c>
      <c r="C194" s="22" t="s">
        <v>53</v>
      </c>
      <c r="D194" s="26" t="s">
        <v>30</v>
      </c>
      <c r="E194" s="22"/>
      <c r="F194" s="72">
        <f>F195</f>
        <v>6718320</v>
      </c>
      <c r="G194" s="72">
        <f>G195</f>
        <v>6718320</v>
      </c>
    </row>
    <row r="195" spans="1:7" ht="41.25" customHeight="1">
      <c r="A195" s="21" t="s">
        <v>337</v>
      </c>
      <c r="B195" s="22" t="s">
        <v>161</v>
      </c>
      <c r="C195" s="22" t="s">
        <v>53</v>
      </c>
      <c r="D195" s="26" t="s">
        <v>30</v>
      </c>
      <c r="E195" s="22">
        <v>600</v>
      </c>
      <c r="F195" s="72">
        <v>6718320</v>
      </c>
      <c r="G195" s="72">
        <v>6718320</v>
      </c>
    </row>
    <row r="196" spans="1:7" ht="25.5">
      <c r="A196" s="214" t="s">
        <v>671</v>
      </c>
      <c r="B196" s="22" t="s">
        <v>161</v>
      </c>
      <c r="C196" s="22" t="s">
        <v>53</v>
      </c>
      <c r="D196" s="26" t="s">
        <v>672</v>
      </c>
      <c r="E196" s="22"/>
      <c r="F196" s="70">
        <f>F197</f>
        <v>3201523</v>
      </c>
      <c r="G196" s="70">
        <f>G197</f>
        <v>0</v>
      </c>
    </row>
    <row r="197" spans="1:7" ht="89.25">
      <c r="A197" s="214" t="s">
        <v>673</v>
      </c>
      <c r="B197" s="22" t="s">
        <v>161</v>
      </c>
      <c r="C197" s="22" t="s">
        <v>53</v>
      </c>
      <c r="D197" s="26" t="s">
        <v>674</v>
      </c>
      <c r="E197" s="22"/>
      <c r="F197" s="70">
        <f>F198</f>
        <v>3201523</v>
      </c>
      <c r="G197" s="70">
        <f>G198</f>
        <v>0</v>
      </c>
    </row>
    <row r="198" spans="1:7" ht="51">
      <c r="A198" s="214" t="s">
        <v>337</v>
      </c>
      <c r="B198" s="22" t="s">
        <v>161</v>
      </c>
      <c r="C198" s="22" t="s">
        <v>53</v>
      </c>
      <c r="D198" s="26" t="s">
        <v>674</v>
      </c>
      <c r="E198" s="22">
        <v>600</v>
      </c>
      <c r="F198" s="72">
        <f>64030+3137493</f>
        <v>3201523</v>
      </c>
      <c r="G198" s="72"/>
    </row>
    <row r="199" spans="1:7" ht="25.5">
      <c r="A199" s="214" t="s">
        <v>349</v>
      </c>
      <c r="B199" s="22" t="s">
        <v>161</v>
      </c>
      <c r="C199" s="22" t="s">
        <v>53</v>
      </c>
      <c r="D199" s="26" t="s">
        <v>311</v>
      </c>
      <c r="E199" s="22"/>
      <c r="F199" s="70">
        <f>F200+F202</f>
        <v>3862806</v>
      </c>
      <c r="G199" s="70">
        <f>G200</f>
        <v>0</v>
      </c>
    </row>
    <row r="200" spans="1:7" ht="51">
      <c r="A200" s="214" t="s">
        <v>675</v>
      </c>
      <c r="B200" s="22" t="s">
        <v>161</v>
      </c>
      <c r="C200" s="22" t="s">
        <v>53</v>
      </c>
      <c r="D200" s="26" t="s">
        <v>312</v>
      </c>
      <c r="E200" s="22"/>
      <c r="F200" s="70">
        <f>F201</f>
        <v>3226298</v>
      </c>
      <c r="G200" s="70">
        <f>G201</f>
        <v>0</v>
      </c>
    </row>
    <row r="201" spans="1:7" ht="54.75" customHeight="1">
      <c r="A201" s="21" t="s">
        <v>337</v>
      </c>
      <c r="B201" s="22" t="s">
        <v>161</v>
      </c>
      <c r="C201" s="22" t="s">
        <v>53</v>
      </c>
      <c r="D201" s="26" t="s">
        <v>312</v>
      </c>
      <c r="E201" s="22">
        <v>600</v>
      </c>
      <c r="F201" s="72">
        <f>62084+3164214</f>
        <v>3226298</v>
      </c>
      <c r="G201" s="72"/>
    </row>
    <row r="202" spans="1:7" ht="80.25" customHeight="1">
      <c r="A202" s="214" t="s">
        <v>676</v>
      </c>
      <c r="B202" s="22" t="s">
        <v>161</v>
      </c>
      <c r="C202" s="22" t="s">
        <v>53</v>
      </c>
      <c r="D202" s="26" t="s">
        <v>677</v>
      </c>
      <c r="E202" s="22"/>
      <c r="F202" s="72">
        <f>F203</f>
        <v>636508</v>
      </c>
      <c r="G202" s="72"/>
    </row>
    <row r="203" spans="1:7" ht="52.5" customHeight="1">
      <c r="A203" s="21" t="s">
        <v>337</v>
      </c>
      <c r="B203" s="22" t="s">
        <v>161</v>
      </c>
      <c r="C203" s="22" t="s">
        <v>53</v>
      </c>
      <c r="D203" s="26" t="s">
        <v>677</v>
      </c>
      <c r="E203" s="22">
        <v>600</v>
      </c>
      <c r="F203" s="72">
        <v>636508</v>
      </c>
      <c r="G203" s="72"/>
    </row>
    <row r="204" spans="1:7" ht="25.5">
      <c r="A204" s="18" t="s">
        <v>303</v>
      </c>
      <c r="B204" s="22" t="s">
        <v>161</v>
      </c>
      <c r="C204" s="54" t="s">
        <v>344</v>
      </c>
      <c r="D204" s="26"/>
      <c r="E204" s="22"/>
      <c r="F204" s="70">
        <f aca="true" t="shared" si="15" ref="F204:G208">F205</f>
        <v>16841640</v>
      </c>
      <c r="G204" s="70">
        <f t="shared" si="15"/>
        <v>16841640</v>
      </c>
    </row>
    <row r="205" spans="1:7" ht="51">
      <c r="A205" s="28" t="s">
        <v>470</v>
      </c>
      <c r="B205" s="22" t="s">
        <v>161</v>
      </c>
      <c r="C205" s="54" t="s">
        <v>344</v>
      </c>
      <c r="D205" s="26" t="s">
        <v>75</v>
      </c>
      <c r="E205" s="22"/>
      <c r="F205" s="70">
        <f t="shared" si="15"/>
        <v>16841640</v>
      </c>
      <c r="G205" s="70">
        <f t="shared" si="15"/>
        <v>16841640</v>
      </c>
    </row>
    <row r="206" spans="1:7" ht="76.5">
      <c r="A206" s="18" t="s">
        <v>206</v>
      </c>
      <c r="B206" s="22" t="s">
        <v>161</v>
      </c>
      <c r="C206" s="54" t="s">
        <v>344</v>
      </c>
      <c r="D206" s="11" t="s">
        <v>497</v>
      </c>
      <c r="E206" s="23" t="s">
        <v>334</v>
      </c>
      <c r="F206" s="70">
        <f t="shared" si="15"/>
        <v>16841640</v>
      </c>
      <c r="G206" s="70">
        <f t="shared" si="15"/>
        <v>16841640</v>
      </c>
    </row>
    <row r="207" spans="1:7" ht="51">
      <c r="A207" s="82" t="s">
        <v>621</v>
      </c>
      <c r="B207" s="22" t="s">
        <v>161</v>
      </c>
      <c r="C207" s="54" t="s">
        <v>344</v>
      </c>
      <c r="D207" s="26" t="s">
        <v>498</v>
      </c>
      <c r="E207" s="23"/>
      <c r="F207" s="70">
        <f t="shared" si="15"/>
        <v>16841640</v>
      </c>
      <c r="G207" s="70">
        <f t="shared" si="15"/>
        <v>16841640</v>
      </c>
    </row>
    <row r="208" spans="1:7" ht="38.25">
      <c r="A208" s="23" t="s">
        <v>20</v>
      </c>
      <c r="B208" s="22" t="s">
        <v>161</v>
      </c>
      <c r="C208" s="54" t="s">
        <v>344</v>
      </c>
      <c r="D208" s="26" t="s">
        <v>499</v>
      </c>
      <c r="E208" s="22" t="s">
        <v>334</v>
      </c>
      <c r="F208" s="70">
        <f t="shared" si="15"/>
        <v>16841640</v>
      </c>
      <c r="G208" s="70">
        <f t="shared" si="15"/>
        <v>16841640</v>
      </c>
    </row>
    <row r="209" spans="1:7" ht="51">
      <c r="A209" s="21" t="s">
        <v>337</v>
      </c>
      <c r="B209" s="22" t="s">
        <v>161</v>
      </c>
      <c r="C209" s="54" t="s">
        <v>344</v>
      </c>
      <c r="D209" s="26" t="s">
        <v>499</v>
      </c>
      <c r="E209" s="22">
        <v>600</v>
      </c>
      <c r="F209" s="72">
        <v>16841640</v>
      </c>
      <c r="G209" s="72">
        <v>16841640</v>
      </c>
    </row>
    <row r="210" spans="1:7" ht="12.75">
      <c r="A210" s="20" t="s">
        <v>304</v>
      </c>
      <c r="B210" s="19" t="s">
        <v>161</v>
      </c>
      <c r="C210" s="19" t="s">
        <v>161</v>
      </c>
      <c r="D210" s="19" t="s">
        <v>334</v>
      </c>
      <c r="E210" s="19" t="s">
        <v>334</v>
      </c>
      <c r="F210" s="70">
        <f>F211</f>
        <v>1263230</v>
      </c>
      <c r="G210" s="70">
        <f>G211</f>
        <v>1263230</v>
      </c>
    </row>
    <row r="211" spans="1:7" ht="89.25">
      <c r="A211" s="28" t="s">
        <v>602</v>
      </c>
      <c r="B211" s="22" t="s">
        <v>161</v>
      </c>
      <c r="C211" s="22" t="s">
        <v>161</v>
      </c>
      <c r="D211" s="26" t="s">
        <v>601</v>
      </c>
      <c r="E211" s="22" t="s">
        <v>334</v>
      </c>
      <c r="F211" s="70">
        <f>F212</f>
        <v>1263230</v>
      </c>
      <c r="G211" s="70">
        <f>G212</f>
        <v>1263230</v>
      </c>
    </row>
    <row r="212" spans="1:7" ht="133.5" customHeight="1">
      <c r="A212" s="18" t="s">
        <v>536</v>
      </c>
      <c r="B212" s="22" t="s">
        <v>161</v>
      </c>
      <c r="C212" s="22" t="s">
        <v>161</v>
      </c>
      <c r="D212" s="11" t="s">
        <v>14</v>
      </c>
      <c r="E212" s="23" t="s">
        <v>334</v>
      </c>
      <c r="F212" s="70">
        <f>F213+F220</f>
        <v>1263230</v>
      </c>
      <c r="G212" s="70">
        <f>G213+G220</f>
        <v>1263230</v>
      </c>
    </row>
    <row r="213" spans="1:7" ht="38.25">
      <c r="A213" s="88" t="s">
        <v>13</v>
      </c>
      <c r="B213" s="22" t="s">
        <v>161</v>
      </c>
      <c r="C213" s="22" t="s">
        <v>161</v>
      </c>
      <c r="D213" s="26" t="s">
        <v>12</v>
      </c>
      <c r="E213" s="23"/>
      <c r="F213" s="70">
        <f>F214+F217</f>
        <v>1163230</v>
      </c>
      <c r="G213" s="70">
        <f>G214+G217</f>
        <v>1163230</v>
      </c>
    </row>
    <row r="214" spans="1:7" ht="25.5">
      <c r="A214" s="88" t="s">
        <v>11</v>
      </c>
      <c r="B214" s="22" t="s">
        <v>161</v>
      </c>
      <c r="C214" s="22" t="s">
        <v>161</v>
      </c>
      <c r="D214" s="26" t="s">
        <v>10</v>
      </c>
      <c r="E214" s="23"/>
      <c r="F214" s="70">
        <f>SUM(F215:F216)</f>
        <v>100000</v>
      </c>
      <c r="G214" s="70">
        <f>SUM(G215:G216)</f>
        <v>100000</v>
      </c>
    </row>
    <row r="215" spans="1:7" ht="38.25">
      <c r="A215" s="21" t="s">
        <v>425</v>
      </c>
      <c r="B215" s="22" t="s">
        <v>161</v>
      </c>
      <c r="C215" s="22" t="s">
        <v>161</v>
      </c>
      <c r="D215" s="26" t="s">
        <v>10</v>
      </c>
      <c r="E215" s="23">
        <v>200</v>
      </c>
      <c r="F215" s="72">
        <v>90000</v>
      </c>
      <c r="G215" s="72">
        <v>90000</v>
      </c>
    </row>
    <row r="216" spans="1:7" ht="43.5" customHeight="1">
      <c r="A216" s="21" t="s">
        <v>337</v>
      </c>
      <c r="B216" s="22" t="s">
        <v>161</v>
      </c>
      <c r="C216" s="22" t="s">
        <v>161</v>
      </c>
      <c r="D216" s="26" t="s">
        <v>10</v>
      </c>
      <c r="E216" s="23">
        <v>600</v>
      </c>
      <c r="F216" s="72">
        <v>10000</v>
      </c>
      <c r="G216" s="72">
        <v>10000</v>
      </c>
    </row>
    <row r="217" spans="1:7" ht="38.25">
      <c r="A217" s="120" t="s">
        <v>21</v>
      </c>
      <c r="B217" s="22" t="s">
        <v>161</v>
      </c>
      <c r="C217" s="22" t="s">
        <v>161</v>
      </c>
      <c r="D217" s="26" t="s">
        <v>473</v>
      </c>
      <c r="E217" s="23"/>
      <c r="F217" s="70">
        <f>SUM(F218:F219)</f>
        <v>1063230</v>
      </c>
      <c r="G217" s="70">
        <f>SUM(G218:G219)</f>
        <v>1063230</v>
      </c>
    </row>
    <row r="218" spans="1:7" ht="25.5">
      <c r="A218" s="21" t="s">
        <v>328</v>
      </c>
      <c r="B218" s="22" t="s">
        <v>161</v>
      </c>
      <c r="C218" s="22" t="s">
        <v>161</v>
      </c>
      <c r="D218" s="26" t="s">
        <v>473</v>
      </c>
      <c r="E218" s="23">
        <v>300</v>
      </c>
      <c r="F218" s="72">
        <v>631276.8</v>
      </c>
      <c r="G218" s="72">
        <v>631276.8</v>
      </c>
    </row>
    <row r="219" spans="1:7" ht="51">
      <c r="A219" s="21" t="s">
        <v>337</v>
      </c>
      <c r="B219" s="22" t="s">
        <v>161</v>
      </c>
      <c r="C219" s="22" t="s">
        <v>161</v>
      </c>
      <c r="D219" s="26" t="s">
        <v>473</v>
      </c>
      <c r="E219" s="23">
        <v>600</v>
      </c>
      <c r="F219" s="72">
        <v>431953.2</v>
      </c>
      <c r="G219" s="72">
        <v>431953.2</v>
      </c>
    </row>
    <row r="220" spans="1:7" ht="63.75">
      <c r="A220" s="88" t="s">
        <v>243</v>
      </c>
      <c r="B220" s="22" t="s">
        <v>161</v>
      </c>
      <c r="C220" s="22" t="s">
        <v>161</v>
      </c>
      <c r="D220" s="26" t="s">
        <v>244</v>
      </c>
      <c r="E220" s="23"/>
      <c r="F220" s="70">
        <f>F221</f>
        <v>100000</v>
      </c>
      <c r="G220" s="70">
        <f>G221</f>
        <v>100000</v>
      </c>
    </row>
    <row r="221" spans="1:7" ht="25.5">
      <c r="A221" s="88" t="s">
        <v>246</v>
      </c>
      <c r="B221" s="22" t="s">
        <v>161</v>
      </c>
      <c r="C221" s="22" t="s">
        <v>161</v>
      </c>
      <c r="D221" s="26" t="s">
        <v>245</v>
      </c>
      <c r="E221" s="23"/>
      <c r="F221" s="70">
        <f>F222</f>
        <v>100000</v>
      </c>
      <c r="G221" s="70">
        <f>G222</f>
        <v>100000</v>
      </c>
    </row>
    <row r="222" spans="1:7" ht="38.25">
      <c r="A222" s="21" t="s">
        <v>425</v>
      </c>
      <c r="B222" s="22" t="s">
        <v>161</v>
      </c>
      <c r="C222" s="22" t="s">
        <v>161</v>
      </c>
      <c r="D222" s="26" t="s">
        <v>245</v>
      </c>
      <c r="E222" s="23">
        <v>200</v>
      </c>
      <c r="F222" s="72">
        <f>200000-100000</f>
        <v>100000</v>
      </c>
      <c r="G222" s="72">
        <f>200000-100000</f>
        <v>100000</v>
      </c>
    </row>
    <row r="223" spans="1:7" ht="25.5">
      <c r="A223" s="20" t="s">
        <v>82</v>
      </c>
      <c r="B223" s="19" t="s">
        <v>161</v>
      </c>
      <c r="C223" s="19" t="s">
        <v>345</v>
      </c>
      <c r="D223" s="19" t="s">
        <v>334</v>
      </c>
      <c r="E223" s="19" t="s">
        <v>334</v>
      </c>
      <c r="F223" s="70">
        <f>F224</f>
        <v>7424447</v>
      </c>
      <c r="G223" s="70">
        <f>G224</f>
        <v>7424447</v>
      </c>
    </row>
    <row r="224" spans="1:7" ht="51">
      <c r="A224" s="28" t="s">
        <v>472</v>
      </c>
      <c r="B224" s="22" t="s">
        <v>161</v>
      </c>
      <c r="C224" s="22" t="s">
        <v>345</v>
      </c>
      <c r="D224" s="26" t="s">
        <v>75</v>
      </c>
      <c r="E224" s="22" t="s">
        <v>334</v>
      </c>
      <c r="F224" s="70">
        <f>F225</f>
        <v>7424447</v>
      </c>
      <c r="G224" s="70">
        <f>G225</f>
        <v>7424447</v>
      </c>
    </row>
    <row r="225" spans="1:7" ht="76.5">
      <c r="A225" s="18" t="s">
        <v>207</v>
      </c>
      <c r="B225" s="22" t="s">
        <v>161</v>
      </c>
      <c r="C225" s="22" t="s">
        <v>345</v>
      </c>
      <c r="D225" s="26" t="s">
        <v>500</v>
      </c>
      <c r="E225" s="23" t="s">
        <v>334</v>
      </c>
      <c r="F225" s="70">
        <f>F226+F229+F234</f>
        <v>7424447</v>
      </c>
      <c r="G225" s="70">
        <f>G226+G229+G234</f>
        <v>7424447</v>
      </c>
    </row>
    <row r="226" spans="1:7" ht="76.5">
      <c r="A226" s="82" t="s">
        <v>622</v>
      </c>
      <c r="B226" s="22" t="s">
        <v>161</v>
      </c>
      <c r="C226" s="22" t="s">
        <v>345</v>
      </c>
      <c r="D226" s="26" t="s">
        <v>501</v>
      </c>
      <c r="E226" s="23"/>
      <c r="F226" s="70">
        <f>F227</f>
        <v>231090</v>
      </c>
      <c r="G226" s="70">
        <f>G227</f>
        <v>231090</v>
      </c>
    </row>
    <row r="227" spans="1:7" ht="63.75">
      <c r="A227" s="21" t="s">
        <v>113</v>
      </c>
      <c r="B227" s="22" t="s">
        <v>161</v>
      </c>
      <c r="C227" s="22" t="s">
        <v>345</v>
      </c>
      <c r="D227" s="26" t="s">
        <v>502</v>
      </c>
      <c r="E227" s="22"/>
      <c r="F227" s="70">
        <f>F228</f>
        <v>231090</v>
      </c>
      <c r="G227" s="70">
        <f>G228</f>
        <v>231090</v>
      </c>
    </row>
    <row r="228" spans="1:7" ht="75" customHeight="1">
      <c r="A228" s="21" t="s">
        <v>228</v>
      </c>
      <c r="B228" s="22" t="s">
        <v>161</v>
      </c>
      <c r="C228" s="22" t="s">
        <v>345</v>
      </c>
      <c r="D228" s="26" t="s">
        <v>502</v>
      </c>
      <c r="E228" s="22">
        <v>100</v>
      </c>
      <c r="F228" s="72">
        <f>219131+11959</f>
        <v>231090</v>
      </c>
      <c r="G228" s="72">
        <f>219131+11959</f>
        <v>231090</v>
      </c>
    </row>
    <row r="229" spans="1:7" ht="63.75">
      <c r="A229" s="88" t="s">
        <v>517</v>
      </c>
      <c r="B229" s="22" t="s">
        <v>161</v>
      </c>
      <c r="C229" s="22" t="s">
        <v>345</v>
      </c>
      <c r="D229" s="26" t="s">
        <v>504</v>
      </c>
      <c r="E229" s="22"/>
      <c r="F229" s="70">
        <f>F230</f>
        <v>5828506</v>
      </c>
      <c r="G229" s="70">
        <f>G230</f>
        <v>5828506</v>
      </c>
    </row>
    <row r="230" spans="1:7" ht="38.25">
      <c r="A230" s="23" t="s">
        <v>20</v>
      </c>
      <c r="B230" s="22" t="s">
        <v>161</v>
      </c>
      <c r="C230" s="22" t="s">
        <v>345</v>
      </c>
      <c r="D230" s="26" t="s">
        <v>505</v>
      </c>
      <c r="E230" s="22" t="s">
        <v>334</v>
      </c>
      <c r="F230" s="70">
        <f>SUM(F231:F233)</f>
        <v>5828506</v>
      </c>
      <c r="G230" s="70">
        <f>SUM(G231:G233)</f>
        <v>5828506</v>
      </c>
    </row>
    <row r="231" spans="1:7" ht="79.5" customHeight="1">
      <c r="A231" s="21" t="s">
        <v>228</v>
      </c>
      <c r="B231" s="22" t="s">
        <v>161</v>
      </c>
      <c r="C231" s="22" t="s">
        <v>345</v>
      </c>
      <c r="D231" s="26" t="s">
        <v>505</v>
      </c>
      <c r="E231" s="22" t="s">
        <v>109</v>
      </c>
      <c r="F231" s="72">
        <v>4943000</v>
      </c>
      <c r="G231" s="72">
        <v>4943000</v>
      </c>
    </row>
    <row r="232" spans="1:7" ht="38.25">
      <c r="A232" s="21" t="s">
        <v>425</v>
      </c>
      <c r="B232" s="22" t="s">
        <v>161</v>
      </c>
      <c r="C232" s="22" t="s">
        <v>345</v>
      </c>
      <c r="D232" s="26" t="s">
        <v>505</v>
      </c>
      <c r="E232" s="22" t="s">
        <v>321</v>
      </c>
      <c r="F232" s="72">
        <v>880000</v>
      </c>
      <c r="G232" s="72">
        <v>880000</v>
      </c>
    </row>
    <row r="233" spans="1:7" ht="12.75">
      <c r="A233" s="21" t="s">
        <v>324</v>
      </c>
      <c r="B233" s="22" t="s">
        <v>161</v>
      </c>
      <c r="C233" s="22" t="s">
        <v>345</v>
      </c>
      <c r="D233" s="26" t="s">
        <v>505</v>
      </c>
      <c r="E233" s="22">
        <v>800</v>
      </c>
      <c r="F233" s="72">
        <v>5506</v>
      </c>
      <c r="G233" s="72">
        <v>5506</v>
      </c>
    </row>
    <row r="234" spans="1:7" ht="63.75">
      <c r="A234" s="23" t="s">
        <v>144</v>
      </c>
      <c r="B234" s="22" t="s">
        <v>161</v>
      </c>
      <c r="C234" s="22" t="s">
        <v>345</v>
      </c>
      <c r="D234" s="26" t="s">
        <v>146</v>
      </c>
      <c r="E234" s="22"/>
      <c r="F234" s="70">
        <f>F235</f>
        <v>1364851</v>
      </c>
      <c r="G234" s="70">
        <f>G235</f>
        <v>1364851</v>
      </c>
    </row>
    <row r="235" spans="1:7" ht="38.25">
      <c r="A235" s="23" t="s">
        <v>225</v>
      </c>
      <c r="B235" s="22" t="s">
        <v>161</v>
      </c>
      <c r="C235" s="22" t="s">
        <v>345</v>
      </c>
      <c r="D235" s="26" t="s">
        <v>147</v>
      </c>
      <c r="E235" s="22"/>
      <c r="F235" s="70">
        <f>SUM(F236:F238)</f>
        <v>1364851</v>
      </c>
      <c r="G235" s="70">
        <f>SUM(G236:G238)</f>
        <v>1364851</v>
      </c>
    </row>
    <row r="236" spans="1:7" ht="89.25">
      <c r="A236" s="21" t="s">
        <v>228</v>
      </c>
      <c r="B236" s="22" t="s">
        <v>161</v>
      </c>
      <c r="C236" s="22" t="s">
        <v>345</v>
      </c>
      <c r="D236" s="26" t="s">
        <v>147</v>
      </c>
      <c r="E236" s="22" t="s">
        <v>109</v>
      </c>
      <c r="F236" s="72">
        <v>1192851</v>
      </c>
      <c r="G236" s="72">
        <v>1192851</v>
      </c>
    </row>
    <row r="237" spans="1:7" ht="38.25">
      <c r="A237" s="21" t="s">
        <v>425</v>
      </c>
      <c r="B237" s="22" t="s">
        <v>161</v>
      </c>
      <c r="C237" s="22" t="s">
        <v>345</v>
      </c>
      <c r="D237" s="26" t="s">
        <v>147</v>
      </c>
      <c r="E237" s="22" t="s">
        <v>321</v>
      </c>
      <c r="F237" s="72">
        <v>168000</v>
      </c>
      <c r="G237" s="72">
        <v>168000</v>
      </c>
    </row>
    <row r="238" spans="1:7" ht="12.75">
      <c r="A238" s="24" t="s">
        <v>324</v>
      </c>
      <c r="B238" s="25" t="s">
        <v>161</v>
      </c>
      <c r="C238" s="25" t="s">
        <v>345</v>
      </c>
      <c r="D238" s="27" t="s">
        <v>147</v>
      </c>
      <c r="E238" s="25">
        <v>800</v>
      </c>
      <c r="F238" s="69">
        <v>4000</v>
      </c>
      <c r="G238" s="69">
        <v>4000</v>
      </c>
    </row>
    <row r="239" spans="1:7" ht="12.75">
      <c r="A239" s="30" t="s">
        <v>217</v>
      </c>
      <c r="B239" s="31" t="s">
        <v>71</v>
      </c>
      <c r="C239" s="55" t="s">
        <v>623</v>
      </c>
      <c r="D239" s="31" t="s">
        <v>334</v>
      </c>
      <c r="E239" s="31" t="s">
        <v>334</v>
      </c>
      <c r="F239" s="73">
        <f>F240</f>
        <v>24038156</v>
      </c>
      <c r="G239" s="73">
        <f>G240</f>
        <v>24506156</v>
      </c>
    </row>
    <row r="240" spans="1:7" ht="12.75">
      <c r="A240" s="20" t="s">
        <v>83</v>
      </c>
      <c r="B240" s="19" t="s">
        <v>71</v>
      </c>
      <c r="C240" s="19" t="s">
        <v>51</v>
      </c>
      <c r="D240" s="19" t="s">
        <v>334</v>
      </c>
      <c r="E240" s="19" t="s">
        <v>334</v>
      </c>
      <c r="F240" s="70">
        <f>F241</f>
        <v>24038156</v>
      </c>
      <c r="G240" s="70">
        <f>G241</f>
        <v>24506156</v>
      </c>
    </row>
    <row r="241" spans="1:7" ht="38.25">
      <c r="A241" s="28" t="s">
        <v>279</v>
      </c>
      <c r="B241" s="22" t="s">
        <v>71</v>
      </c>
      <c r="C241" s="22" t="s">
        <v>51</v>
      </c>
      <c r="D241" s="26" t="s">
        <v>506</v>
      </c>
      <c r="E241" s="22" t="s">
        <v>334</v>
      </c>
      <c r="F241" s="70">
        <f>F242+F248</f>
        <v>24038156</v>
      </c>
      <c r="G241" s="70">
        <f>G242+G248</f>
        <v>24506156</v>
      </c>
    </row>
    <row r="242" spans="1:7" ht="43.5" customHeight="1">
      <c r="A242" s="18" t="s">
        <v>103</v>
      </c>
      <c r="B242" s="22" t="s">
        <v>71</v>
      </c>
      <c r="C242" s="22" t="s">
        <v>51</v>
      </c>
      <c r="D242" s="26" t="s">
        <v>507</v>
      </c>
      <c r="E242" s="23" t="s">
        <v>334</v>
      </c>
      <c r="F242" s="70">
        <f>F243</f>
        <v>4560091</v>
      </c>
      <c r="G242" s="70">
        <f>G243</f>
        <v>4560091</v>
      </c>
    </row>
    <row r="243" spans="1:7" ht="25.5">
      <c r="A243" s="84" t="s">
        <v>9</v>
      </c>
      <c r="B243" s="22" t="s">
        <v>71</v>
      </c>
      <c r="C243" s="22" t="s">
        <v>51</v>
      </c>
      <c r="D243" s="26" t="s">
        <v>508</v>
      </c>
      <c r="E243" s="23"/>
      <c r="F243" s="70">
        <f>F244</f>
        <v>4560091</v>
      </c>
      <c r="G243" s="70">
        <f>G244</f>
        <v>4560091</v>
      </c>
    </row>
    <row r="244" spans="1:7" ht="38.25">
      <c r="A244" s="23" t="s">
        <v>227</v>
      </c>
      <c r="B244" s="22" t="s">
        <v>71</v>
      </c>
      <c r="C244" s="22" t="s">
        <v>51</v>
      </c>
      <c r="D244" s="26" t="s">
        <v>509</v>
      </c>
      <c r="E244" s="22" t="s">
        <v>334</v>
      </c>
      <c r="F244" s="70">
        <f>SUM(F245:F247)</f>
        <v>4560091</v>
      </c>
      <c r="G244" s="70">
        <f>SUM(G245:G247)</f>
        <v>4560091</v>
      </c>
    </row>
    <row r="245" spans="1:7" ht="89.25">
      <c r="A245" s="21" t="s">
        <v>228</v>
      </c>
      <c r="B245" s="22" t="s">
        <v>71</v>
      </c>
      <c r="C245" s="22" t="s">
        <v>51</v>
      </c>
      <c r="D245" s="26" t="s">
        <v>509</v>
      </c>
      <c r="E245" s="22">
        <v>100</v>
      </c>
      <c r="F245" s="72">
        <v>4082000</v>
      </c>
      <c r="G245" s="72">
        <v>4082000</v>
      </c>
    </row>
    <row r="246" spans="1:7" ht="38.25">
      <c r="A246" s="21" t="s">
        <v>425</v>
      </c>
      <c r="B246" s="22" t="s">
        <v>71</v>
      </c>
      <c r="C246" s="22" t="s">
        <v>51</v>
      </c>
      <c r="D246" s="26" t="s">
        <v>509</v>
      </c>
      <c r="E246" s="22">
        <v>200</v>
      </c>
      <c r="F246" s="72">
        <v>443842</v>
      </c>
      <c r="G246" s="72">
        <v>443842</v>
      </c>
    </row>
    <row r="247" spans="1:7" ht="12.75">
      <c r="A247" s="21" t="s">
        <v>324</v>
      </c>
      <c r="B247" s="22" t="s">
        <v>71</v>
      </c>
      <c r="C247" s="22" t="s">
        <v>51</v>
      </c>
      <c r="D247" s="26" t="s">
        <v>509</v>
      </c>
      <c r="E247" s="22">
        <v>800</v>
      </c>
      <c r="F247" s="72">
        <v>34249</v>
      </c>
      <c r="G247" s="72">
        <v>34249</v>
      </c>
    </row>
    <row r="248" spans="1:7" ht="44.25" customHeight="1">
      <c r="A248" s="18" t="s">
        <v>104</v>
      </c>
      <c r="B248" s="22" t="s">
        <v>71</v>
      </c>
      <c r="C248" s="22" t="s">
        <v>51</v>
      </c>
      <c r="D248" s="26" t="s">
        <v>510</v>
      </c>
      <c r="E248" s="23"/>
      <c r="F248" s="70">
        <f>F249</f>
        <v>19478065</v>
      </c>
      <c r="G248" s="70">
        <f>G249</f>
        <v>19946065</v>
      </c>
    </row>
    <row r="249" spans="1:7" ht="63.75">
      <c r="A249" s="84" t="s">
        <v>148</v>
      </c>
      <c r="B249" s="22" t="s">
        <v>71</v>
      </c>
      <c r="C249" s="22" t="s">
        <v>51</v>
      </c>
      <c r="D249" s="26" t="s">
        <v>511</v>
      </c>
      <c r="E249" s="23"/>
      <c r="F249" s="70">
        <f>F250+F252</f>
        <v>19478065</v>
      </c>
      <c r="G249" s="70">
        <f>G250+G252</f>
        <v>19946065</v>
      </c>
    </row>
    <row r="250" spans="1:7" ht="38.25">
      <c r="A250" s="23" t="s">
        <v>227</v>
      </c>
      <c r="B250" s="22" t="s">
        <v>71</v>
      </c>
      <c r="C250" s="22" t="s">
        <v>51</v>
      </c>
      <c r="D250" s="26" t="s">
        <v>512</v>
      </c>
      <c r="E250" s="23"/>
      <c r="F250" s="70">
        <f>F251</f>
        <v>19228065</v>
      </c>
      <c r="G250" s="70">
        <f>G251</f>
        <v>19696065</v>
      </c>
    </row>
    <row r="251" spans="1:7" ht="51">
      <c r="A251" s="21" t="s">
        <v>337</v>
      </c>
      <c r="B251" s="22" t="s">
        <v>71</v>
      </c>
      <c r="C251" s="22" t="s">
        <v>51</v>
      </c>
      <c r="D251" s="26" t="s">
        <v>512</v>
      </c>
      <c r="E251" s="23">
        <v>600</v>
      </c>
      <c r="F251" s="72">
        <f>19696065-468000</f>
        <v>19228065</v>
      </c>
      <c r="G251" s="72">
        <v>19696065</v>
      </c>
    </row>
    <row r="252" spans="1:7" ht="36">
      <c r="A252" s="85" t="s">
        <v>482</v>
      </c>
      <c r="B252" s="54" t="s">
        <v>71</v>
      </c>
      <c r="C252" s="22" t="s">
        <v>51</v>
      </c>
      <c r="D252" s="26" t="s">
        <v>464</v>
      </c>
      <c r="E252" s="23"/>
      <c r="F252" s="70">
        <f>F253</f>
        <v>250000</v>
      </c>
      <c r="G252" s="70">
        <f>G253</f>
        <v>250000</v>
      </c>
    </row>
    <row r="253" spans="1:7" ht="38.25">
      <c r="A253" s="24" t="s">
        <v>338</v>
      </c>
      <c r="B253" s="61" t="s">
        <v>71</v>
      </c>
      <c r="C253" s="25" t="s">
        <v>51</v>
      </c>
      <c r="D253" s="27" t="s">
        <v>464</v>
      </c>
      <c r="E253" s="46">
        <v>200</v>
      </c>
      <c r="F253" s="69">
        <f>400000-150000</f>
        <v>250000</v>
      </c>
      <c r="G253" s="69">
        <f>400000-150000</f>
        <v>250000</v>
      </c>
    </row>
    <row r="254" spans="1:7" ht="12.75">
      <c r="A254" s="39" t="s">
        <v>305</v>
      </c>
      <c r="B254" s="55" t="s">
        <v>345</v>
      </c>
      <c r="C254" s="104" t="s">
        <v>623</v>
      </c>
      <c r="D254" s="135"/>
      <c r="E254" s="68"/>
      <c r="F254" s="73">
        <f aca="true" t="shared" si="16" ref="F254:G258">F255</f>
        <v>716354</v>
      </c>
      <c r="G254" s="73">
        <f t="shared" si="16"/>
        <v>716354</v>
      </c>
    </row>
    <row r="255" spans="1:7" ht="25.5">
      <c r="A255" s="21" t="s">
        <v>306</v>
      </c>
      <c r="B255" s="54" t="s">
        <v>345</v>
      </c>
      <c r="C255" s="54" t="s">
        <v>161</v>
      </c>
      <c r="D255" s="26"/>
      <c r="E255" s="23"/>
      <c r="F255" s="70">
        <f t="shared" si="16"/>
        <v>716354</v>
      </c>
      <c r="G255" s="70">
        <f t="shared" si="16"/>
        <v>716354</v>
      </c>
    </row>
    <row r="256" spans="1:7" ht="38.25">
      <c r="A256" s="28" t="s">
        <v>135</v>
      </c>
      <c r="B256" s="54" t="s">
        <v>345</v>
      </c>
      <c r="C256" s="54" t="s">
        <v>161</v>
      </c>
      <c r="D256" s="26" t="s">
        <v>278</v>
      </c>
      <c r="E256" s="23"/>
      <c r="F256" s="70">
        <f t="shared" si="16"/>
        <v>716354</v>
      </c>
      <c r="G256" s="70">
        <f t="shared" si="16"/>
        <v>716354</v>
      </c>
    </row>
    <row r="257" spans="1:7" ht="25.5">
      <c r="A257" s="18" t="s">
        <v>143</v>
      </c>
      <c r="B257" s="54" t="s">
        <v>345</v>
      </c>
      <c r="C257" s="54" t="s">
        <v>161</v>
      </c>
      <c r="D257" s="11" t="s">
        <v>280</v>
      </c>
      <c r="E257" s="23"/>
      <c r="F257" s="70">
        <f t="shared" si="16"/>
        <v>716354</v>
      </c>
      <c r="G257" s="70">
        <f t="shared" si="16"/>
        <v>716354</v>
      </c>
    </row>
    <row r="258" spans="1:7" ht="51">
      <c r="A258" s="67" t="s">
        <v>257</v>
      </c>
      <c r="B258" s="54" t="s">
        <v>345</v>
      </c>
      <c r="C258" s="54" t="s">
        <v>161</v>
      </c>
      <c r="D258" s="26" t="s">
        <v>307</v>
      </c>
      <c r="E258" s="23"/>
      <c r="F258" s="70">
        <f t="shared" si="16"/>
        <v>716354</v>
      </c>
      <c r="G258" s="70">
        <f t="shared" si="16"/>
        <v>716354</v>
      </c>
    </row>
    <row r="259" spans="1:7" ht="38.25">
      <c r="A259" s="24" t="s">
        <v>338</v>
      </c>
      <c r="B259" s="61" t="s">
        <v>345</v>
      </c>
      <c r="C259" s="61" t="s">
        <v>161</v>
      </c>
      <c r="D259" s="27" t="s">
        <v>307</v>
      </c>
      <c r="E259" s="46">
        <v>200</v>
      </c>
      <c r="F259" s="69">
        <v>716354</v>
      </c>
      <c r="G259" s="69">
        <v>716354</v>
      </c>
    </row>
    <row r="260" spans="1:7" ht="12.75">
      <c r="A260" s="30" t="s">
        <v>84</v>
      </c>
      <c r="B260" s="31" t="s">
        <v>72</v>
      </c>
      <c r="C260" s="55" t="s">
        <v>623</v>
      </c>
      <c r="D260" s="31" t="s">
        <v>334</v>
      </c>
      <c r="E260" s="31" t="s">
        <v>334</v>
      </c>
      <c r="F260" s="73">
        <f>F261+F284+F303</f>
        <v>43950164</v>
      </c>
      <c r="G260" s="73">
        <f>G261+G284+G303</f>
        <v>44172024</v>
      </c>
    </row>
    <row r="261" spans="1:7" ht="12.75">
      <c r="A261" s="20" t="s">
        <v>85</v>
      </c>
      <c r="B261" s="19" t="s">
        <v>72</v>
      </c>
      <c r="C261" s="19" t="s">
        <v>344</v>
      </c>
      <c r="D261" s="19" t="s">
        <v>334</v>
      </c>
      <c r="E261" s="19" t="s">
        <v>334</v>
      </c>
      <c r="F261" s="70">
        <f>F262+F279</f>
        <v>8013493</v>
      </c>
      <c r="G261" s="70">
        <f>G262+G279</f>
        <v>8013493</v>
      </c>
    </row>
    <row r="262" spans="1:7" ht="38.25">
      <c r="A262" s="28" t="s">
        <v>376</v>
      </c>
      <c r="B262" s="22" t="s">
        <v>72</v>
      </c>
      <c r="C262" s="22" t="s">
        <v>344</v>
      </c>
      <c r="D262" s="26" t="s">
        <v>422</v>
      </c>
      <c r="E262" s="22" t="s">
        <v>334</v>
      </c>
      <c r="F262" s="70">
        <f>F263</f>
        <v>7986493</v>
      </c>
      <c r="G262" s="70">
        <f>G263</f>
        <v>7986493</v>
      </c>
    </row>
    <row r="263" spans="1:7" ht="63.75">
      <c r="A263" s="18" t="s">
        <v>377</v>
      </c>
      <c r="B263" s="22" t="s">
        <v>72</v>
      </c>
      <c r="C263" s="22" t="s">
        <v>344</v>
      </c>
      <c r="D263" s="11" t="s">
        <v>358</v>
      </c>
      <c r="E263" s="23" t="s">
        <v>334</v>
      </c>
      <c r="F263" s="70">
        <f>F264+F271+F275</f>
        <v>7986493</v>
      </c>
      <c r="G263" s="70">
        <f>G264+G271+G275</f>
        <v>7986493</v>
      </c>
    </row>
    <row r="264" spans="1:7" ht="38.25">
      <c r="A264" s="84" t="s">
        <v>149</v>
      </c>
      <c r="B264" s="22" t="s">
        <v>72</v>
      </c>
      <c r="C264" s="22" t="s">
        <v>344</v>
      </c>
      <c r="D264" s="11" t="s">
        <v>367</v>
      </c>
      <c r="E264" s="22"/>
      <c r="F264" s="70">
        <f>F265+F268</f>
        <v>7542420</v>
      </c>
      <c r="G264" s="70">
        <f>G265+G268</f>
        <v>7542420</v>
      </c>
    </row>
    <row r="265" spans="1:7" ht="25.5">
      <c r="A265" s="23" t="s">
        <v>106</v>
      </c>
      <c r="B265" s="22" t="s">
        <v>72</v>
      </c>
      <c r="C265" s="22" t="s">
        <v>344</v>
      </c>
      <c r="D265" s="26" t="s">
        <v>150</v>
      </c>
      <c r="E265" s="22" t="s">
        <v>334</v>
      </c>
      <c r="F265" s="70">
        <f>SUM(F266:F267)</f>
        <v>6862287</v>
      </c>
      <c r="G265" s="70">
        <f>SUM(G266:G267)</f>
        <v>6862287</v>
      </c>
    </row>
    <row r="266" spans="1:7" ht="38.25">
      <c r="A266" s="21" t="s">
        <v>425</v>
      </c>
      <c r="B266" s="22" t="s">
        <v>72</v>
      </c>
      <c r="C266" s="22" t="s">
        <v>344</v>
      </c>
      <c r="D266" s="26" t="s">
        <v>150</v>
      </c>
      <c r="E266" s="22">
        <v>200</v>
      </c>
      <c r="F266" s="72">
        <v>110000</v>
      </c>
      <c r="G266" s="72">
        <v>110000</v>
      </c>
    </row>
    <row r="267" spans="1:7" ht="25.5">
      <c r="A267" s="21" t="s">
        <v>328</v>
      </c>
      <c r="B267" s="22" t="s">
        <v>72</v>
      </c>
      <c r="C267" s="22" t="s">
        <v>344</v>
      </c>
      <c r="D267" s="26" t="s">
        <v>150</v>
      </c>
      <c r="E267" s="22">
        <v>300</v>
      </c>
      <c r="F267" s="72">
        <v>6752287</v>
      </c>
      <c r="G267" s="72">
        <v>6752287</v>
      </c>
    </row>
    <row r="268" spans="1:7" ht="25.5">
      <c r="A268" s="23" t="s">
        <v>107</v>
      </c>
      <c r="B268" s="22" t="s">
        <v>72</v>
      </c>
      <c r="C268" s="22" t="s">
        <v>344</v>
      </c>
      <c r="D268" s="26" t="s">
        <v>151</v>
      </c>
      <c r="E268" s="22" t="s">
        <v>334</v>
      </c>
      <c r="F268" s="70">
        <f>SUM(F269:F270)</f>
        <v>680133</v>
      </c>
      <c r="G268" s="70">
        <f>SUM(G269:G270)</f>
        <v>680133</v>
      </c>
    </row>
    <row r="269" spans="1:7" ht="38.25">
      <c r="A269" s="21" t="s">
        <v>425</v>
      </c>
      <c r="B269" s="22" t="s">
        <v>72</v>
      </c>
      <c r="C269" s="22" t="s">
        <v>344</v>
      </c>
      <c r="D269" s="26" t="s">
        <v>151</v>
      </c>
      <c r="E269" s="22">
        <v>200</v>
      </c>
      <c r="F269" s="72">
        <v>23000</v>
      </c>
      <c r="G269" s="72">
        <v>23000</v>
      </c>
    </row>
    <row r="270" spans="1:7" ht="25.5">
      <c r="A270" s="21" t="s">
        <v>328</v>
      </c>
      <c r="B270" s="22" t="s">
        <v>72</v>
      </c>
      <c r="C270" s="22" t="s">
        <v>344</v>
      </c>
      <c r="D270" s="26" t="s">
        <v>151</v>
      </c>
      <c r="E270" s="22" t="s">
        <v>327</v>
      </c>
      <c r="F270" s="72">
        <v>657133</v>
      </c>
      <c r="G270" s="72">
        <v>657133</v>
      </c>
    </row>
    <row r="271" spans="1:7" ht="38.25">
      <c r="A271" s="82" t="s">
        <v>364</v>
      </c>
      <c r="B271" s="19" t="s">
        <v>72</v>
      </c>
      <c r="C271" s="19" t="s">
        <v>344</v>
      </c>
      <c r="D271" s="11" t="s">
        <v>368</v>
      </c>
      <c r="E271" s="19"/>
      <c r="F271" s="70">
        <f>F272</f>
        <v>142484</v>
      </c>
      <c r="G271" s="70">
        <f>G272</f>
        <v>142484</v>
      </c>
    </row>
    <row r="272" spans="1:7" ht="51">
      <c r="A272" s="23" t="s">
        <v>458</v>
      </c>
      <c r="B272" s="22" t="s">
        <v>72</v>
      </c>
      <c r="C272" s="22" t="s">
        <v>344</v>
      </c>
      <c r="D272" s="26" t="s">
        <v>369</v>
      </c>
      <c r="E272" s="22" t="s">
        <v>334</v>
      </c>
      <c r="F272" s="70">
        <f>SUM(F273:F274)</f>
        <v>142484</v>
      </c>
      <c r="G272" s="70">
        <f>SUM(G273:G274)</f>
        <v>142484</v>
      </c>
    </row>
    <row r="273" spans="1:7" ht="38.25">
      <c r="A273" s="21" t="s">
        <v>425</v>
      </c>
      <c r="B273" s="22" t="s">
        <v>72</v>
      </c>
      <c r="C273" s="22" t="s">
        <v>344</v>
      </c>
      <c r="D273" s="26" t="s">
        <v>369</v>
      </c>
      <c r="E273" s="22">
        <v>200</v>
      </c>
      <c r="F273" s="70">
        <v>3052</v>
      </c>
      <c r="G273" s="70">
        <v>3052</v>
      </c>
    </row>
    <row r="274" spans="1:7" ht="25.5">
      <c r="A274" s="21" t="s">
        <v>328</v>
      </c>
      <c r="B274" s="22" t="s">
        <v>72</v>
      </c>
      <c r="C274" s="22" t="s">
        <v>344</v>
      </c>
      <c r="D274" s="26" t="s">
        <v>369</v>
      </c>
      <c r="E274" s="22" t="s">
        <v>327</v>
      </c>
      <c r="F274" s="72">
        <v>139432</v>
      </c>
      <c r="G274" s="72">
        <v>139432</v>
      </c>
    </row>
    <row r="275" spans="1:7" ht="51">
      <c r="A275" s="86" t="s">
        <v>152</v>
      </c>
      <c r="B275" s="19" t="s">
        <v>72</v>
      </c>
      <c r="C275" s="19" t="s">
        <v>344</v>
      </c>
      <c r="D275" s="11" t="s">
        <v>370</v>
      </c>
      <c r="E275" s="19"/>
      <c r="F275" s="70">
        <f>F276</f>
        <v>301589</v>
      </c>
      <c r="G275" s="70">
        <f>G276</f>
        <v>301589</v>
      </c>
    </row>
    <row r="276" spans="1:7" ht="51">
      <c r="A276" s="23" t="s">
        <v>18</v>
      </c>
      <c r="B276" s="22" t="s">
        <v>72</v>
      </c>
      <c r="C276" s="22" t="s">
        <v>344</v>
      </c>
      <c r="D276" s="26" t="s">
        <v>371</v>
      </c>
      <c r="E276" s="22" t="s">
        <v>334</v>
      </c>
      <c r="F276" s="70">
        <f>SUM(F277:F278)</f>
        <v>301589</v>
      </c>
      <c r="G276" s="70">
        <f>SUM(G277:G278)</f>
        <v>301589</v>
      </c>
    </row>
    <row r="277" spans="1:7" ht="38.25">
      <c r="A277" s="21" t="s">
        <v>425</v>
      </c>
      <c r="B277" s="22" t="s">
        <v>72</v>
      </c>
      <c r="C277" s="22" t="s">
        <v>344</v>
      </c>
      <c r="D277" s="26" t="s">
        <v>371</v>
      </c>
      <c r="E277" s="22">
        <v>200</v>
      </c>
      <c r="F277" s="72">
        <v>4500</v>
      </c>
      <c r="G277" s="72">
        <v>4500</v>
      </c>
    </row>
    <row r="278" spans="1:7" ht="25.5">
      <c r="A278" s="21" t="s">
        <v>328</v>
      </c>
      <c r="B278" s="22" t="s">
        <v>72</v>
      </c>
      <c r="C278" s="22" t="s">
        <v>344</v>
      </c>
      <c r="D278" s="26" t="s">
        <v>371</v>
      </c>
      <c r="E278" s="22">
        <v>300</v>
      </c>
      <c r="F278" s="72">
        <v>297089</v>
      </c>
      <c r="G278" s="72">
        <v>297089</v>
      </c>
    </row>
    <row r="279" spans="1:7" ht="51">
      <c r="A279" s="28" t="s">
        <v>470</v>
      </c>
      <c r="B279" s="22">
        <v>10</v>
      </c>
      <c r="C279" s="22" t="s">
        <v>344</v>
      </c>
      <c r="D279" s="26" t="s">
        <v>75</v>
      </c>
      <c r="E279" s="22"/>
      <c r="F279" s="70">
        <f aca="true" t="shared" si="17" ref="F279:G282">F280</f>
        <v>27000</v>
      </c>
      <c r="G279" s="70">
        <f t="shared" si="17"/>
        <v>27000</v>
      </c>
    </row>
    <row r="280" spans="1:7" ht="63.75">
      <c r="A280" s="18" t="s">
        <v>471</v>
      </c>
      <c r="B280" s="22">
        <v>10</v>
      </c>
      <c r="C280" s="22" t="s">
        <v>344</v>
      </c>
      <c r="D280" s="11" t="s">
        <v>76</v>
      </c>
      <c r="E280" s="22"/>
      <c r="F280" s="70">
        <f t="shared" si="17"/>
        <v>27000</v>
      </c>
      <c r="G280" s="70">
        <f t="shared" si="17"/>
        <v>27000</v>
      </c>
    </row>
    <row r="281" spans="1:7" ht="25.5">
      <c r="A281" s="82" t="s">
        <v>620</v>
      </c>
      <c r="B281" s="22">
        <v>10</v>
      </c>
      <c r="C281" s="22" t="s">
        <v>344</v>
      </c>
      <c r="D281" s="11" t="s">
        <v>495</v>
      </c>
      <c r="E281" s="22"/>
      <c r="F281" s="70">
        <f t="shared" si="17"/>
        <v>27000</v>
      </c>
      <c r="G281" s="70">
        <f t="shared" si="17"/>
        <v>27000</v>
      </c>
    </row>
    <row r="282" spans="1:7" ht="12.75">
      <c r="A282" s="85" t="s">
        <v>467</v>
      </c>
      <c r="B282" s="22">
        <v>10</v>
      </c>
      <c r="C282" s="22" t="s">
        <v>344</v>
      </c>
      <c r="D282" s="26" t="s">
        <v>466</v>
      </c>
      <c r="E282" s="22"/>
      <c r="F282" s="70">
        <f t="shared" si="17"/>
        <v>27000</v>
      </c>
      <c r="G282" s="70">
        <f t="shared" si="17"/>
        <v>27000</v>
      </c>
    </row>
    <row r="283" spans="1:7" ht="25.5">
      <c r="A283" s="21" t="s">
        <v>328</v>
      </c>
      <c r="B283" s="22">
        <v>10</v>
      </c>
      <c r="C283" s="22" t="s">
        <v>344</v>
      </c>
      <c r="D283" s="26" t="s">
        <v>466</v>
      </c>
      <c r="E283" s="22">
        <v>300</v>
      </c>
      <c r="F283" s="72">
        <v>27000</v>
      </c>
      <c r="G283" s="72">
        <v>27000</v>
      </c>
    </row>
    <row r="284" spans="1:7" ht="12.75">
      <c r="A284" s="20" t="s">
        <v>86</v>
      </c>
      <c r="B284" s="19" t="s">
        <v>72</v>
      </c>
      <c r="C284" s="19" t="s">
        <v>54</v>
      </c>
      <c r="D284" s="19" t="s">
        <v>334</v>
      </c>
      <c r="E284" s="19" t="s">
        <v>334</v>
      </c>
      <c r="F284" s="70">
        <f>F285+F297</f>
        <v>33137671</v>
      </c>
      <c r="G284" s="70">
        <f>G285+G297</f>
        <v>33359531</v>
      </c>
    </row>
    <row r="285" spans="1:7" ht="38.25">
      <c r="A285" s="28" t="s">
        <v>376</v>
      </c>
      <c r="B285" s="22" t="s">
        <v>72</v>
      </c>
      <c r="C285" s="22" t="s">
        <v>54</v>
      </c>
      <c r="D285" s="26" t="s">
        <v>422</v>
      </c>
      <c r="E285" s="22"/>
      <c r="F285" s="70">
        <f>F286</f>
        <v>29152673</v>
      </c>
      <c r="G285" s="70">
        <f>G286</f>
        <v>29374533</v>
      </c>
    </row>
    <row r="286" spans="1:7" ht="89.25">
      <c r="A286" s="18" t="s">
        <v>436</v>
      </c>
      <c r="B286" s="22" t="s">
        <v>72</v>
      </c>
      <c r="C286" s="22" t="s">
        <v>54</v>
      </c>
      <c r="D286" s="11" t="s">
        <v>271</v>
      </c>
      <c r="E286" s="23" t="s">
        <v>334</v>
      </c>
      <c r="F286" s="70">
        <f>F287+F294</f>
        <v>29152673</v>
      </c>
      <c r="G286" s="70">
        <f>G287+G294</f>
        <v>29374533</v>
      </c>
    </row>
    <row r="287" spans="1:7" ht="63.75">
      <c r="A287" s="84" t="s">
        <v>248</v>
      </c>
      <c r="B287" s="22" t="s">
        <v>72</v>
      </c>
      <c r="C287" s="22" t="s">
        <v>54</v>
      </c>
      <c r="D287" s="22" t="s">
        <v>365</v>
      </c>
      <c r="E287" s="22"/>
      <c r="F287" s="70">
        <f>F288+F290+F292</f>
        <v>25143025</v>
      </c>
      <c r="G287" s="70">
        <f>G288+G290+G292</f>
        <v>25364885</v>
      </c>
    </row>
    <row r="288" spans="1:7" ht="12.75">
      <c r="A288" s="82" t="s">
        <v>73</v>
      </c>
      <c r="B288" s="22" t="s">
        <v>72</v>
      </c>
      <c r="C288" s="22" t="s">
        <v>54</v>
      </c>
      <c r="D288" s="26" t="s">
        <v>249</v>
      </c>
      <c r="E288" s="22"/>
      <c r="F288" s="70">
        <f>F289</f>
        <v>1265319</v>
      </c>
      <c r="G288" s="70">
        <f>G289</f>
        <v>1265319</v>
      </c>
    </row>
    <row r="289" spans="1:7" ht="25.5">
      <c r="A289" s="21" t="s">
        <v>328</v>
      </c>
      <c r="B289" s="22" t="s">
        <v>72</v>
      </c>
      <c r="C289" s="22" t="s">
        <v>54</v>
      </c>
      <c r="D289" s="26" t="s">
        <v>249</v>
      </c>
      <c r="E289" s="22">
        <v>300</v>
      </c>
      <c r="F289" s="72">
        <v>1265319</v>
      </c>
      <c r="G289" s="72">
        <v>1265319</v>
      </c>
    </row>
    <row r="290" spans="1:7" ht="38.25">
      <c r="A290" s="217" t="s">
        <v>31</v>
      </c>
      <c r="B290" s="22" t="s">
        <v>72</v>
      </c>
      <c r="C290" s="22" t="s">
        <v>54</v>
      </c>
      <c r="D290" s="26" t="s">
        <v>32</v>
      </c>
      <c r="E290" s="22"/>
      <c r="F290" s="72">
        <f>F291</f>
        <v>23548034</v>
      </c>
      <c r="G290" s="72">
        <f>G291</f>
        <v>23766830</v>
      </c>
    </row>
    <row r="291" spans="1:7" ht="25.5">
      <c r="A291" s="21" t="s">
        <v>328</v>
      </c>
      <c r="B291" s="22" t="s">
        <v>72</v>
      </c>
      <c r="C291" s="22" t="s">
        <v>54</v>
      </c>
      <c r="D291" s="26" t="s">
        <v>32</v>
      </c>
      <c r="E291" s="22">
        <v>300</v>
      </c>
      <c r="F291" s="72">
        <v>23548034</v>
      </c>
      <c r="G291" s="72">
        <v>23766830</v>
      </c>
    </row>
    <row r="292" spans="1:7" ht="51">
      <c r="A292" s="217" t="s">
        <v>33</v>
      </c>
      <c r="B292" s="22" t="s">
        <v>72</v>
      </c>
      <c r="C292" s="22" t="s">
        <v>54</v>
      </c>
      <c r="D292" s="26" t="s">
        <v>34</v>
      </c>
      <c r="E292" s="22"/>
      <c r="F292" s="72">
        <f>F293</f>
        <v>329672</v>
      </c>
      <c r="G292" s="72">
        <f>G293</f>
        <v>332736</v>
      </c>
    </row>
    <row r="293" spans="1:7" ht="38.25">
      <c r="A293" s="21" t="s">
        <v>425</v>
      </c>
      <c r="B293" s="22" t="s">
        <v>72</v>
      </c>
      <c r="C293" s="22" t="s">
        <v>54</v>
      </c>
      <c r="D293" s="26" t="s">
        <v>34</v>
      </c>
      <c r="E293" s="22">
        <v>200</v>
      </c>
      <c r="F293" s="72">
        <v>329672</v>
      </c>
      <c r="G293" s="72">
        <v>332736</v>
      </c>
    </row>
    <row r="294" spans="1:7" ht="76.5">
      <c r="A294" s="84" t="s">
        <v>366</v>
      </c>
      <c r="B294" s="22" t="s">
        <v>72</v>
      </c>
      <c r="C294" s="22" t="s">
        <v>54</v>
      </c>
      <c r="D294" s="11" t="s">
        <v>250</v>
      </c>
      <c r="E294" s="23"/>
      <c r="F294" s="70">
        <f>F295</f>
        <v>4009648</v>
      </c>
      <c r="G294" s="70">
        <f>G295</f>
        <v>4009648</v>
      </c>
    </row>
    <row r="295" spans="1:7" ht="51">
      <c r="A295" s="23" t="s">
        <v>108</v>
      </c>
      <c r="B295" s="22" t="s">
        <v>72</v>
      </c>
      <c r="C295" s="22" t="s">
        <v>54</v>
      </c>
      <c r="D295" s="26" t="s">
        <v>251</v>
      </c>
      <c r="E295" s="22" t="s">
        <v>334</v>
      </c>
      <c r="F295" s="70">
        <f>SUM(F296:F296)</f>
        <v>4009648</v>
      </c>
      <c r="G295" s="70">
        <f>SUM(G296:G296)</f>
        <v>4009648</v>
      </c>
    </row>
    <row r="296" spans="1:7" ht="25.5">
      <c r="A296" s="21" t="s">
        <v>328</v>
      </c>
      <c r="B296" s="22" t="s">
        <v>72</v>
      </c>
      <c r="C296" s="22" t="s">
        <v>54</v>
      </c>
      <c r="D296" s="26" t="s">
        <v>251</v>
      </c>
      <c r="E296" s="22">
        <v>300</v>
      </c>
      <c r="F296" s="72">
        <v>4009648</v>
      </c>
      <c r="G296" s="72">
        <v>4009648</v>
      </c>
    </row>
    <row r="297" spans="1:7" ht="51">
      <c r="A297" s="28" t="s">
        <v>470</v>
      </c>
      <c r="B297" s="22">
        <v>10</v>
      </c>
      <c r="C297" s="22" t="s">
        <v>54</v>
      </c>
      <c r="D297" s="26" t="s">
        <v>75</v>
      </c>
      <c r="E297" s="22"/>
      <c r="F297" s="70">
        <f aca="true" t="shared" si="18" ref="F297:G299">F298</f>
        <v>3984998</v>
      </c>
      <c r="G297" s="70">
        <f t="shared" si="18"/>
        <v>3984998</v>
      </c>
    </row>
    <row r="298" spans="1:7" ht="63.75">
      <c r="A298" s="18" t="s">
        <v>471</v>
      </c>
      <c r="B298" s="22">
        <v>10</v>
      </c>
      <c r="C298" s="22" t="s">
        <v>54</v>
      </c>
      <c r="D298" s="11" t="s">
        <v>76</v>
      </c>
      <c r="E298" s="22"/>
      <c r="F298" s="70">
        <f t="shared" si="18"/>
        <v>3984998</v>
      </c>
      <c r="G298" s="70">
        <f t="shared" si="18"/>
        <v>3984998</v>
      </c>
    </row>
    <row r="299" spans="1:7" ht="25.5">
      <c r="A299" s="87" t="s">
        <v>618</v>
      </c>
      <c r="B299" s="22">
        <v>10</v>
      </c>
      <c r="C299" s="22" t="s">
        <v>54</v>
      </c>
      <c r="D299" s="11" t="s">
        <v>372</v>
      </c>
      <c r="E299" s="22"/>
      <c r="F299" s="70">
        <f t="shared" si="18"/>
        <v>3984998</v>
      </c>
      <c r="G299" s="70">
        <f t="shared" si="18"/>
        <v>3984998</v>
      </c>
    </row>
    <row r="300" spans="1:7" ht="25.5">
      <c r="A300" s="21" t="s">
        <v>514</v>
      </c>
      <c r="B300" s="22">
        <v>10</v>
      </c>
      <c r="C300" s="22" t="s">
        <v>54</v>
      </c>
      <c r="D300" s="26" t="s">
        <v>439</v>
      </c>
      <c r="E300" s="22"/>
      <c r="F300" s="70">
        <f>SUM(F301:F302)</f>
        <v>3984998</v>
      </c>
      <c r="G300" s="70">
        <f>SUM(G301:G302)</f>
        <v>3984998</v>
      </c>
    </row>
    <row r="301" spans="1:7" ht="38.25">
      <c r="A301" s="21" t="s">
        <v>425</v>
      </c>
      <c r="B301" s="22">
        <v>10</v>
      </c>
      <c r="C301" s="22" t="s">
        <v>54</v>
      </c>
      <c r="D301" s="26" t="s">
        <v>439</v>
      </c>
      <c r="E301" s="22">
        <v>200</v>
      </c>
      <c r="F301" s="72">
        <v>15876</v>
      </c>
      <c r="G301" s="72">
        <v>15876</v>
      </c>
    </row>
    <row r="302" spans="1:7" ht="25.5">
      <c r="A302" s="21" t="s">
        <v>328</v>
      </c>
      <c r="B302" s="22">
        <v>10</v>
      </c>
      <c r="C302" s="22" t="s">
        <v>54</v>
      </c>
      <c r="D302" s="26" t="s">
        <v>439</v>
      </c>
      <c r="E302" s="22">
        <v>300</v>
      </c>
      <c r="F302" s="72">
        <v>3969122</v>
      </c>
      <c r="G302" s="72">
        <v>3969122</v>
      </c>
    </row>
    <row r="303" spans="1:7" ht="25.5">
      <c r="A303" s="20" t="s">
        <v>90</v>
      </c>
      <c r="B303" s="19" t="s">
        <v>72</v>
      </c>
      <c r="C303" s="19" t="s">
        <v>55</v>
      </c>
      <c r="D303" s="19" t="s">
        <v>334</v>
      </c>
      <c r="E303" s="19" t="s">
        <v>334</v>
      </c>
      <c r="F303" s="70">
        <f aca="true" t="shared" si="19" ref="F303:G305">F304</f>
        <v>2799000</v>
      </c>
      <c r="G303" s="70">
        <f t="shared" si="19"/>
        <v>2799000</v>
      </c>
    </row>
    <row r="304" spans="1:7" ht="38.25">
      <c r="A304" s="28" t="s">
        <v>376</v>
      </c>
      <c r="B304" s="22" t="s">
        <v>72</v>
      </c>
      <c r="C304" s="22" t="s">
        <v>55</v>
      </c>
      <c r="D304" s="26" t="s">
        <v>422</v>
      </c>
      <c r="E304" s="22" t="s">
        <v>334</v>
      </c>
      <c r="F304" s="70">
        <f t="shared" si="19"/>
        <v>2799000</v>
      </c>
      <c r="G304" s="70">
        <f t="shared" si="19"/>
        <v>2799000</v>
      </c>
    </row>
    <row r="305" spans="1:7" ht="83.25" customHeight="1">
      <c r="A305" s="18" t="s">
        <v>551</v>
      </c>
      <c r="B305" s="22" t="s">
        <v>72</v>
      </c>
      <c r="C305" s="22" t="s">
        <v>55</v>
      </c>
      <c r="D305" s="11" t="s">
        <v>270</v>
      </c>
      <c r="E305" s="23" t="s">
        <v>334</v>
      </c>
      <c r="F305" s="70">
        <f t="shared" si="19"/>
        <v>2799000</v>
      </c>
      <c r="G305" s="70">
        <f t="shared" si="19"/>
        <v>2799000</v>
      </c>
    </row>
    <row r="306" spans="1:7" ht="63.75">
      <c r="A306" s="87" t="s">
        <v>252</v>
      </c>
      <c r="B306" s="22" t="s">
        <v>72</v>
      </c>
      <c r="C306" s="22" t="s">
        <v>55</v>
      </c>
      <c r="D306" s="11" t="s">
        <v>253</v>
      </c>
      <c r="E306" s="23"/>
      <c r="F306" s="70">
        <f>F307+F311</f>
        <v>2799000</v>
      </c>
      <c r="G306" s="70">
        <f>G307+G311</f>
        <v>2799000</v>
      </c>
    </row>
    <row r="307" spans="1:7" ht="51">
      <c r="A307" s="23" t="s">
        <v>561</v>
      </c>
      <c r="B307" s="22" t="s">
        <v>72</v>
      </c>
      <c r="C307" s="22" t="s">
        <v>55</v>
      </c>
      <c r="D307" s="11" t="s">
        <v>254</v>
      </c>
      <c r="E307" s="22" t="s">
        <v>334</v>
      </c>
      <c r="F307" s="70">
        <f>SUM(F308:F310)</f>
        <v>2177000</v>
      </c>
      <c r="G307" s="70">
        <f>SUM(G308:G310)</f>
        <v>2177000</v>
      </c>
    </row>
    <row r="308" spans="1:7" ht="94.5" customHeight="1">
      <c r="A308" s="21" t="s">
        <v>228</v>
      </c>
      <c r="B308" s="22" t="s">
        <v>72</v>
      </c>
      <c r="C308" s="22" t="s">
        <v>55</v>
      </c>
      <c r="D308" s="11" t="s">
        <v>254</v>
      </c>
      <c r="E308" s="22">
        <v>100</v>
      </c>
      <c r="F308" s="72">
        <v>2027000</v>
      </c>
      <c r="G308" s="72">
        <v>2027000</v>
      </c>
    </row>
    <row r="309" spans="1:7" ht="38.25">
      <c r="A309" s="21" t="s">
        <v>425</v>
      </c>
      <c r="B309" s="22" t="s">
        <v>72</v>
      </c>
      <c r="C309" s="22" t="s">
        <v>55</v>
      </c>
      <c r="D309" s="11" t="s">
        <v>254</v>
      </c>
      <c r="E309" s="23">
        <v>200</v>
      </c>
      <c r="F309" s="72">
        <v>149000</v>
      </c>
      <c r="G309" s="72">
        <v>149000</v>
      </c>
    </row>
    <row r="310" spans="1:7" ht="12.75">
      <c r="A310" s="21" t="s">
        <v>324</v>
      </c>
      <c r="B310" s="22" t="s">
        <v>72</v>
      </c>
      <c r="C310" s="22" t="s">
        <v>55</v>
      </c>
      <c r="D310" s="11" t="s">
        <v>254</v>
      </c>
      <c r="E310" s="23">
        <v>800</v>
      </c>
      <c r="F310" s="72">
        <v>1000</v>
      </c>
      <c r="G310" s="72">
        <v>1000</v>
      </c>
    </row>
    <row r="311" spans="1:7" ht="89.25">
      <c r="A311" s="128" t="s">
        <v>209</v>
      </c>
      <c r="B311" s="22" t="s">
        <v>72</v>
      </c>
      <c r="C311" s="22" t="s">
        <v>55</v>
      </c>
      <c r="D311" s="26" t="s">
        <v>518</v>
      </c>
      <c r="E311" s="23"/>
      <c r="F311" s="72">
        <f>F312+F313+F314</f>
        <v>622000</v>
      </c>
      <c r="G311" s="72">
        <f>G312+G313+G314</f>
        <v>622000</v>
      </c>
    </row>
    <row r="312" spans="1:7" ht="89.25">
      <c r="A312" s="21" t="s">
        <v>228</v>
      </c>
      <c r="B312" s="22" t="s">
        <v>72</v>
      </c>
      <c r="C312" s="22" t="s">
        <v>55</v>
      </c>
      <c r="D312" s="26" t="s">
        <v>518</v>
      </c>
      <c r="E312" s="23">
        <v>100</v>
      </c>
      <c r="F312" s="72">
        <v>600000</v>
      </c>
      <c r="G312" s="72">
        <v>600000</v>
      </c>
    </row>
    <row r="313" spans="1:7" ht="38.25">
      <c r="A313" s="21" t="s">
        <v>425</v>
      </c>
      <c r="B313" s="22" t="s">
        <v>72</v>
      </c>
      <c r="C313" s="22" t="s">
        <v>55</v>
      </c>
      <c r="D313" s="26" t="s">
        <v>518</v>
      </c>
      <c r="E313" s="23">
        <v>200</v>
      </c>
      <c r="F313" s="72">
        <v>21500</v>
      </c>
      <c r="G313" s="72">
        <v>21500</v>
      </c>
    </row>
    <row r="314" spans="1:7" ht="12.75">
      <c r="A314" s="24" t="s">
        <v>324</v>
      </c>
      <c r="B314" s="25" t="s">
        <v>72</v>
      </c>
      <c r="C314" s="25" t="s">
        <v>55</v>
      </c>
      <c r="D314" s="27" t="s">
        <v>518</v>
      </c>
      <c r="E314" s="46">
        <v>800</v>
      </c>
      <c r="F314" s="69">
        <v>500</v>
      </c>
      <c r="G314" s="69">
        <v>500</v>
      </c>
    </row>
    <row r="315" spans="1:7" ht="12.75">
      <c r="A315" s="30" t="s">
        <v>438</v>
      </c>
      <c r="B315" s="31" t="s">
        <v>57</v>
      </c>
      <c r="C315" s="55" t="s">
        <v>623</v>
      </c>
      <c r="D315" s="31" t="s">
        <v>334</v>
      </c>
      <c r="E315" s="31" t="s">
        <v>334</v>
      </c>
      <c r="F315" s="71">
        <f>F316</f>
        <v>150000</v>
      </c>
      <c r="G315" s="71">
        <f>G316</f>
        <v>150000</v>
      </c>
    </row>
    <row r="316" spans="1:7" ht="12.75">
      <c r="A316" s="20" t="s">
        <v>603</v>
      </c>
      <c r="B316" s="19" t="s">
        <v>57</v>
      </c>
      <c r="C316" s="19" t="s">
        <v>53</v>
      </c>
      <c r="D316" s="19" t="s">
        <v>334</v>
      </c>
      <c r="E316" s="19" t="s">
        <v>334</v>
      </c>
      <c r="F316" s="70">
        <f>F317</f>
        <v>150000</v>
      </c>
      <c r="G316" s="70">
        <f>G317</f>
        <v>150000</v>
      </c>
    </row>
    <row r="317" spans="1:7" ht="89.25">
      <c r="A317" s="28" t="s">
        <v>602</v>
      </c>
      <c r="B317" s="22" t="s">
        <v>57</v>
      </c>
      <c r="C317" s="22" t="s">
        <v>53</v>
      </c>
      <c r="D317" s="26" t="s">
        <v>601</v>
      </c>
      <c r="E317" s="32" t="s">
        <v>334</v>
      </c>
      <c r="F317" s="70">
        <f aca="true" t="shared" si="20" ref="F317:G320">F318</f>
        <v>150000</v>
      </c>
      <c r="G317" s="70">
        <f t="shared" si="20"/>
        <v>150000</v>
      </c>
    </row>
    <row r="318" spans="1:7" ht="114.75">
      <c r="A318" s="18" t="s">
        <v>600</v>
      </c>
      <c r="B318" s="22" t="s">
        <v>57</v>
      </c>
      <c r="C318" s="22" t="s">
        <v>53</v>
      </c>
      <c r="D318" s="26" t="s">
        <v>444</v>
      </c>
      <c r="E318" s="33" t="s">
        <v>334</v>
      </c>
      <c r="F318" s="70">
        <f t="shared" si="20"/>
        <v>150000</v>
      </c>
      <c r="G318" s="70">
        <f t="shared" si="20"/>
        <v>150000</v>
      </c>
    </row>
    <row r="319" spans="1:7" ht="89.25">
      <c r="A319" s="88" t="s">
        <v>443</v>
      </c>
      <c r="B319" s="22" t="s">
        <v>57</v>
      </c>
      <c r="C319" s="22" t="s">
        <v>53</v>
      </c>
      <c r="D319" s="26" t="s">
        <v>442</v>
      </c>
      <c r="E319" s="33"/>
      <c r="F319" s="70">
        <f t="shared" si="20"/>
        <v>150000</v>
      </c>
      <c r="G319" s="70">
        <f t="shared" si="20"/>
        <v>150000</v>
      </c>
    </row>
    <row r="320" spans="1:7" ht="76.5">
      <c r="A320" s="88" t="s">
        <v>441</v>
      </c>
      <c r="B320" s="22" t="s">
        <v>57</v>
      </c>
      <c r="C320" s="22" t="s">
        <v>53</v>
      </c>
      <c r="D320" s="26" t="s">
        <v>440</v>
      </c>
      <c r="E320" s="33"/>
      <c r="F320" s="70">
        <f t="shared" si="20"/>
        <v>150000</v>
      </c>
      <c r="G320" s="70">
        <f t="shared" si="20"/>
        <v>150000</v>
      </c>
    </row>
    <row r="321" spans="1:7" ht="38.25">
      <c r="A321" s="24" t="s">
        <v>425</v>
      </c>
      <c r="B321" s="25" t="s">
        <v>57</v>
      </c>
      <c r="C321" s="25" t="s">
        <v>53</v>
      </c>
      <c r="D321" s="27" t="s">
        <v>440</v>
      </c>
      <c r="E321" s="46">
        <v>200</v>
      </c>
      <c r="F321" s="69">
        <f>300000-150000</f>
        <v>150000</v>
      </c>
      <c r="G321" s="69">
        <f>300000-150000</f>
        <v>150000</v>
      </c>
    </row>
    <row r="322" spans="1:7" ht="25.5">
      <c r="A322" s="30" t="s">
        <v>322</v>
      </c>
      <c r="B322" s="31" t="s">
        <v>343</v>
      </c>
      <c r="C322" s="55" t="s">
        <v>623</v>
      </c>
      <c r="D322" s="31" t="s">
        <v>334</v>
      </c>
      <c r="E322" s="31" t="s">
        <v>334</v>
      </c>
      <c r="F322" s="71">
        <f aca="true" t="shared" si="21" ref="F322:G327">F323</f>
        <v>55000</v>
      </c>
      <c r="G322" s="71">
        <f t="shared" si="21"/>
        <v>55000</v>
      </c>
    </row>
    <row r="323" spans="1:7" ht="38.25">
      <c r="A323" s="20" t="s">
        <v>323</v>
      </c>
      <c r="B323" s="19" t="s">
        <v>343</v>
      </c>
      <c r="C323" s="19" t="s">
        <v>51</v>
      </c>
      <c r="D323" s="40" t="s">
        <v>334</v>
      </c>
      <c r="E323" s="40" t="s">
        <v>334</v>
      </c>
      <c r="F323" s="70">
        <f t="shared" si="21"/>
        <v>55000</v>
      </c>
      <c r="G323" s="70">
        <f t="shared" si="21"/>
        <v>55000</v>
      </c>
    </row>
    <row r="324" spans="1:7" ht="38.25">
      <c r="A324" s="28" t="s">
        <v>385</v>
      </c>
      <c r="B324" s="22" t="s">
        <v>343</v>
      </c>
      <c r="C324" s="22" t="s">
        <v>51</v>
      </c>
      <c r="D324" s="26" t="s">
        <v>194</v>
      </c>
      <c r="E324" s="32" t="s">
        <v>334</v>
      </c>
      <c r="F324" s="70">
        <f t="shared" si="21"/>
        <v>55000</v>
      </c>
      <c r="G324" s="70">
        <f t="shared" si="21"/>
        <v>55000</v>
      </c>
    </row>
    <row r="325" spans="1:7" ht="69" customHeight="1">
      <c r="A325" s="18" t="s">
        <v>562</v>
      </c>
      <c r="B325" s="22" t="s">
        <v>343</v>
      </c>
      <c r="C325" s="22" t="s">
        <v>51</v>
      </c>
      <c r="D325" s="26" t="s">
        <v>360</v>
      </c>
      <c r="E325" s="33" t="s">
        <v>334</v>
      </c>
      <c r="F325" s="70">
        <f t="shared" si="21"/>
        <v>55000</v>
      </c>
      <c r="G325" s="70">
        <f t="shared" si="21"/>
        <v>55000</v>
      </c>
    </row>
    <row r="326" spans="1:7" ht="89.25">
      <c r="A326" s="82" t="s">
        <v>359</v>
      </c>
      <c r="B326" s="22" t="s">
        <v>343</v>
      </c>
      <c r="C326" s="22" t="s">
        <v>51</v>
      </c>
      <c r="D326" s="26" t="s">
        <v>361</v>
      </c>
      <c r="E326" s="33"/>
      <c r="F326" s="70">
        <f t="shared" si="21"/>
        <v>55000</v>
      </c>
      <c r="G326" s="70">
        <f t="shared" si="21"/>
        <v>55000</v>
      </c>
    </row>
    <row r="327" spans="1:7" ht="25.5">
      <c r="A327" s="88" t="s">
        <v>362</v>
      </c>
      <c r="B327" s="22" t="s">
        <v>343</v>
      </c>
      <c r="C327" s="22" t="s">
        <v>51</v>
      </c>
      <c r="D327" s="26" t="s">
        <v>363</v>
      </c>
      <c r="E327" s="32" t="s">
        <v>334</v>
      </c>
      <c r="F327" s="70">
        <f t="shared" si="21"/>
        <v>55000</v>
      </c>
      <c r="G327" s="70">
        <f t="shared" si="21"/>
        <v>55000</v>
      </c>
    </row>
    <row r="328" spans="1:7" ht="25.5">
      <c r="A328" s="45" t="s">
        <v>19</v>
      </c>
      <c r="B328" s="158" t="s">
        <v>343</v>
      </c>
      <c r="C328" s="158" t="s">
        <v>51</v>
      </c>
      <c r="D328" s="159" t="s">
        <v>363</v>
      </c>
      <c r="E328" s="158" t="s">
        <v>329</v>
      </c>
      <c r="F328" s="83">
        <v>55000</v>
      </c>
      <c r="G328" s="83">
        <v>55000</v>
      </c>
    </row>
    <row r="329" spans="1:7" ht="12.75">
      <c r="A329" s="160" t="s">
        <v>678</v>
      </c>
      <c r="B329" s="161"/>
      <c r="C329" s="161"/>
      <c r="D329" s="162"/>
      <c r="E329" s="163"/>
      <c r="F329" s="164">
        <v>4245408</v>
      </c>
      <c r="G329" s="164">
        <v>8509959</v>
      </c>
    </row>
  </sheetData>
  <sheetProtection/>
  <mergeCells count="1">
    <mergeCell ref="E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50"/>
  <sheetViews>
    <sheetView zoomScalePageLayoutView="0" workbookViewId="0" topLeftCell="A1">
      <selection activeCell="H101" sqref="H101"/>
    </sheetView>
  </sheetViews>
  <sheetFormatPr defaultColWidth="9.140625" defaultRowHeight="12.75"/>
  <cols>
    <col min="1" max="1" width="34.28125" style="12" customWidth="1"/>
    <col min="2" max="2" width="5.140625" style="12" customWidth="1"/>
    <col min="3" max="4" width="3.8515625" style="12" customWidth="1"/>
    <col min="5" max="5" width="14.7109375" style="12" customWidth="1"/>
    <col min="6" max="6" width="4.57421875" style="12" customWidth="1"/>
    <col min="7" max="7" width="14.7109375" style="90" customWidth="1"/>
    <col min="8" max="8" width="13.7109375" style="90" customWidth="1"/>
    <col min="9" max="16384" width="9.140625" style="165" customWidth="1"/>
  </cols>
  <sheetData>
    <row r="1" spans="1:8" ht="12.75">
      <c r="A1" s="29"/>
      <c r="B1" s="47"/>
      <c r="C1" s="48"/>
      <c r="D1" s="48"/>
      <c r="E1" s="48"/>
      <c r="F1" s="48"/>
      <c r="G1" s="91"/>
      <c r="H1" s="91" t="s">
        <v>679</v>
      </c>
    </row>
    <row r="2" spans="1:8" ht="12.75">
      <c r="A2" s="29"/>
      <c r="B2" s="47"/>
      <c r="C2" s="48"/>
      <c r="D2" s="48"/>
      <c r="E2" s="48"/>
      <c r="F2" s="48"/>
      <c r="G2" s="92"/>
      <c r="H2" s="92" t="s">
        <v>459</v>
      </c>
    </row>
    <row r="3" spans="1:8" ht="12.75">
      <c r="A3" s="29"/>
      <c r="B3" s="47"/>
      <c r="C3" s="48"/>
      <c r="D3" s="48"/>
      <c r="E3" s="166"/>
      <c r="F3" s="234" t="s">
        <v>699</v>
      </c>
      <c r="G3" s="234"/>
      <c r="H3" s="234"/>
    </row>
    <row r="4" spans="1:8" ht="12.75">
      <c r="A4" s="13"/>
      <c r="B4" s="49"/>
      <c r="C4" s="48"/>
      <c r="D4" s="48"/>
      <c r="E4" s="48"/>
      <c r="F4" s="48"/>
      <c r="G4" s="96"/>
      <c r="H4" s="96"/>
    </row>
    <row r="5" spans="1:8" ht="12.75">
      <c r="A5" s="17" t="s">
        <v>680</v>
      </c>
      <c r="B5" s="50"/>
      <c r="C5" s="50"/>
      <c r="D5" s="50"/>
      <c r="E5" s="50"/>
      <c r="F5" s="50"/>
      <c r="G5" s="93"/>
      <c r="H5" s="93"/>
    </row>
    <row r="6" spans="1:8" ht="12.75">
      <c r="A6" s="34"/>
      <c r="B6" s="51"/>
      <c r="C6" s="51"/>
      <c r="D6" s="51"/>
      <c r="E6" s="51"/>
      <c r="F6" s="51"/>
      <c r="G6" s="94" t="s">
        <v>335</v>
      </c>
      <c r="H6" s="94" t="s">
        <v>335</v>
      </c>
    </row>
    <row r="7" spans="1:8" ht="22.5">
      <c r="A7" s="43" t="s">
        <v>331</v>
      </c>
      <c r="B7" s="52" t="s">
        <v>348</v>
      </c>
      <c r="C7" s="52" t="s">
        <v>44</v>
      </c>
      <c r="D7" s="52" t="s">
        <v>45</v>
      </c>
      <c r="E7" s="52" t="s">
        <v>46</v>
      </c>
      <c r="F7" s="52" t="s">
        <v>47</v>
      </c>
      <c r="G7" s="155" t="s">
        <v>669</v>
      </c>
      <c r="H7" s="155" t="s">
        <v>670</v>
      </c>
    </row>
    <row r="8" spans="1:8" ht="12.75">
      <c r="A8" s="42" t="s">
        <v>319</v>
      </c>
      <c r="B8" s="42"/>
      <c r="C8" s="42" t="s">
        <v>332</v>
      </c>
      <c r="D8" s="42" t="s">
        <v>320</v>
      </c>
      <c r="E8" s="42" t="s">
        <v>48</v>
      </c>
      <c r="F8" s="42" t="s">
        <v>49</v>
      </c>
      <c r="G8" s="95" t="s">
        <v>50</v>
      </c>
      <c r="H8" s="95" t="s">
        <v>50</v>
      </c>
    </row>
    <row r="9" spans="1:8" ht="12.75">
      <c r="A9" s="37" t="s">
        <v>336</v>
      </c>
      <c r="B9" s="37"/>
      <c r="C9" s="38" t="s">
        <v>334</v>
      </c>
      <c r="D9" s="38" t="s">
        <v>334</v>
      </c>
      <c r="E9" s="38" t="s">
        <v>334</v>
      </c>
      <c r="F9" s="38" t="s">
        <v>334</v>
      </c>
      <c r="G9" s="221">
        <f>G10+G253+G341+G350</f>
        <v>429268270.08</v>
      </c>
      <c r="H9" s="221">
        <f>H10+H253+H341+H350</f>
        <v>386451236.08</v>
      </c>
    </row>
    <row r="10" spans="1:8" ht="12.75">
      <c r="A10" s="74" t="s">
        <v>515</v>
      </c>
      <c r="B10" s="79" t="s">
        <v>91</v>
      </c>
      <c r="C10" s="78"/>
      <c r="D10" s="78"/>
      <c r="E10" s="78"/>
      <c r="F10" s="78"/>
      <c r="G10" s="81">
        <f>G11+G70+G76+G85+G113+G139+G206+G221+G227+G241</f>
        <v>377394914.08</v>
      </c>
      <c r="H10" s="81">
        <f>H11+H70+H76+H85+H113+H139+H206+H221+H227+H241</f>
        <v>330091469.08</v>
      </c>
    </row>
    <row r="11" spans="1:8" ht="12.75">
      <c r="A11" s="30" t="s">
        <v>110</v>
      </c>
      <c r="B11" s="30"/>
      <c r="C11" s="31" t="s">
        <v>51</v>
      </c>
      <c r="D11" s="104" t="s">
        <v>623</v>
      </c>
      <c r="E11" s="31" t="s">
        <v>334</v>
      </c>
      <c r="F11" s="31" t="s">
        <v>334</v>
      </c>
      <c r="G11" s="73">
        <f>G12+G17+G27+G32</f>
        <v>35163626.769999996</v>
      </c>
      <c r="H11" s="73">
        <f>H12+H17+H27+H32</f>
        <v>34437601</v>
      </c>
    </row>
    <row r="12" spans="1:8" ht="51">
      <c r="A12" s="20" t="s">
        <v>52</v>
      </c>
      <c r="B12" s="20"/>
      <c r="C12" s="19" t="s">
        <v>51</v>
      </c>
      <c r="D12" s="19" t="s">
        <v>53</v>
      </c>
      <c r="E12" s="19" t="s">
        <v>334</v>
      </c>
      <c r="F12" s="19" t="s">
        <v>334</v>
      </c>
      <c r="G12" s="70">
        <f aca="true" t="shared" si="0" ref="G12:H15">G13</f>
        <v>1239061</v>
      </c>
      <c r="H12" s="70">
        <f t="shared" si="0"/>
        <v>1239061</v>
      </c>
    </row>
    <row r="13" spans="1:8" ht="25.5">
      <c r="A13" s="21" t="s">
        <v>100</v>
      </c>
      <c r="B13" s="21"/>
      <c r="C13" s="22" t="s">
        <v>51</v>
      </c>
      <c r="D13" s="22" t="s">
        <v>53</v>
      </c>
      <c r="E13" s="22" t="s">
        <v>187</v>
      </c>
      <c r="F13" s="22" t="s">
        <v>334</v>
      </c>
      <c r="G13" s="70">
        <f t="shared" si="0"/>
        <v>1239061</v>
      </c>
      <c r="H13" s="70">
        <f t="shared" si="0"/>
        <v>1239061</v>
      </c>
    </row>
    <row r="14" spans="1:8" ht="12.75">
      <c r="A14" s="21" t="s">
        <v>540</v>
      </c>
      <c r="B14" s="21"/>
      <c r="C14" s="22" t="s">
        <v>51</v>
      </c>
      <c r="D14" s="22" t="s">
        <v>53</v>
      </c>
      <c r="E14" s="22" t="s">
        <v>188</v>
      </c>
      <c r="F14" s="23" t="s">
        <v>334</v>
      </c>
      <c r="G14" s="70">
        <f t="shared" si="0"/>
        <v>1239061</v>
      </c>
      <c r="H14" s="70">
        <f t="shared" si="0"/>
        <v>1239061</v>
      </c>
    </row>
    <row r="15" spans="1:8" ht="38.25">
      <c r="A15" s="23" t="s">
        <v>225</v>
      </c>
      <c r="B15" s="23"/>
      <c r="C15" s="22" t="s">
        <v>51</v>
      </c>
      <c r="D15" s="22" t="s">
        <v>53</v>
      </c>
      <c r="E15" s="22" t="s">
        <v>189</v>
      </c>
      <c r="F15" s="22" t="s">
        <v>334</v>
      </c>
      <c r="G15" s="70">
        <f t="shared" si="0"/>
        <v>1239061</v>
      </c>
      <c r="H15" s="70">
        <f t="shared" si="0"/>
        <v>1239061</v>
      </c>
    </row>
    <row r="16" spans="1:8" ht="89.25">
      <c r="A16" s="21" t="s">
        <v>228</v>
      </c>
      <c r="B16" s="21"/>
      <c r="C16" s="22" t="s">
        <v>51</v>
      </c>
      <c r="D16" s="22" t="s">
        <v>53</v>
      </c>
      <c r="E16" s="22" t="s">
        <v>189</v>
      </c>
      <c r="F16" s="22" t="s">
        <v>109</v>
      </c>
      <c r="G16" s="72">
        <v>1239061</v>
      </c>
      <c r="H16" s="72">
        <v>1239061</v>
      </c>
    </row>
    <row r="17" spans="1:8" ht="76.5">
      <c r="A17" s="20" t="s">
        <v>216</v>
      </c>
      <c r="B17" s="20"/>
      <c r="C17" s="19" t="s">
        <v>51</v>
      </c>
      <c r="D17" s="19" t="s">
        <v>54</v>
      </c>
      <c r="E17" s="19" t="s">
        <v>334</v>
      </c>
      <c r="F17" s="19" t="s">
        <v>334</v>
      </c>
      <c r="G17" s="70">
        <f>G18</f>
        <v>12257675</v>
      </c>
      <c r="H17" s="70">
        <f>H18</f>
        <v>12257675</v>
      </c>
    </row>
    <row r="18" spans="1:8" ht="25.5">
      <c r="A18" s="21" t="s">
        <v>626</v>
      </c>
      <c r="B18" s="21"/>
      <c r="C18" s="22" t="s">
        <v>51</v>
      </c>
      <c r="D18" s="22" t="s">
        <v>54</v>
      </c>
      <c r="E18" s="22" t="s">
        <v>190</v>
      </c>
      <c r="F18" s="22" t="s">
        <v>334</v>
      </c>
      <c r="G18" s="70">
        <f>G19</f>
        <v>12257675</v>
      </c>
      <c r="H18" s="70">
        <f>H19</f>
        <v>12257675</v>
      </c>
    </row>
    <row r="19" spans="1:8" ht="25.5">
      <c r="A19" s="21" t="s">
        <v>0</v>
      </c>
      <c r="B19" s="21"/>
      <c r="C19" s="22" t="s">
        <v>51</v>
      </c>
      <c r="D19" s="22" t="s">
        <v>54</v>
      </c>
      <c r="E19" s="22" t="s">
        <v>191</v>
      </c>
      <c r="F19" s="23" t="s">
        <v>334</v>
      </c>
      <c r="G19" s="70">
        <f>G20+G23</f>
        <v>12257675</v>
      </c>
      <c r="H19" s="70">
        <f>H20+H23</f>
        <v>12257675</v>
      </c>
    </row>
    <row r="20" spans="1:8" ht="63.75">
      <c r="A20" s="21" t="s">
        <v>484</v>
      </c>
      <c r="B20" s="21"/>
      <c r="C20" s="54" t="s">
        <v>51</v>
      </c>
      <c r="D20" s="54" t="s">
        <v>54</v>
      </c>
      <c r="E20" s="22" t="s">
        <v>192</v>
      </c>
      <c r="F20" s="23"/>
      <c r="G20" s="70">
        <f>SUM(G21:G22)</f>
        <v>311000</v>
      </c>
      <c r="H20" s="70">
        <f>SUM(H21:H22)</f>
        <v>311000</v>
      </c>
    </row>
    <row r="21" spans="1:8" ht="89.25">
      <c r="A21" s="21" t="s">
        <v>228</v>
      </c>
      <c r="B21" s="21"/>
      <c r="C21" s="54" t="s">
        <v>51</v>
      </c>
      <c r="D21" s="54" t="s">
        <v>54</v>
      </c>
      <c r="E21" s="22" t="s">
        <v>192</v>
      </c>
      <c r="F21" s="23">
        <v>100</v>
      </c>
      <c r="G21" s="72">
        <v>293000</v>
      </c>
      <c r="H21" s="72">
        <v>293000</v>
      </c>
    </row>
    <row r="22" spans="1:8" ht="38.25">
      <c r="A22" s="21" t="s">
        <v>425</v>
      </c>
      <c r="B22" s="21"/>
      <c r="C22" s="54" t="s">
        <v>51</v>
      </c>
      <c r="D22" s="54" t="s">
        <v>54</v>
      </c>
      <c r="E22" s="22" t="s">
        <v>192</v>
      </c>
      <c r="F22" s="23">
        <v>200</v>
      </c>
      <c r="G22" s="72">
        <v>18000</v>
      </c>
      <c r="H22" s="72">
        <v>18000</v>
      </c>
    </row>
    <row r="23" spans="1:8" ht="38.25">
      <c r="A23" s="23" t="s">
        <v>225</v>
      </c>
      <c r="B23" s="23"/>
      <c r="C23" s="22" t="s">
        <v>51</v>
      </c>
      <c r="D23" s="22" t="s">
        <v>54</v>
      </c>
      <c r="E23" s="22" t="s">
        <v>193</v>
      </c>
      <c r="F23" s="22" t="s">
        <v>334</v>
      </c>
      <c r="G23" s="70">
        <f>SUM(G24:G26)</f>
        <v>11946675</v>
      </c>
      <c r="H23" s="70">
        <f>SUM(H24:H26)</f>
        <v>11946675</v>
      </c>
    </row>
    <row r="24" spans="1:8" ht="89.25">
      <c r="A24" s="21" t="s">
        <v>228</v>
      </c>
      <c r="B24" s="21"/>
      <c r="C24" s="22" t="s">
        <v>51</v>
      </c>
      <c r="D24" s="22" t="s">
        <v>54</v>
      </c>
      <c r="E24" s="22" t="s">
        <v>193</v>
      </c>
      <c r="F24" s="22">
        <v>100</v>
      </c>
      <c r="G24" s="72">
        <v>10668058</v>
      </c>
      <c r="H24" s="72">
        <v>10668058</v>
      </c>
    </row>
    <row r="25" spans="1:8" ht="38.25">
      <c r="A25" s="21" t="s">
        <v>425</v>
      </c>
      <c r="B25" s="21"/>
      <c r="C25" s="22" t="s">
        <v>51</v>
      </c>
      <c r="D25" s="22" t="s">
        <v>54</v>
      </c>
      <c r="E25" s="22" t="s">
        <v>193</v>
      </c>
      <c r="F25" s="22">
        <v>200</v>
      </c>
      <c r="G25" s="72">
        <v>1145300</v>
      </c>
      <c r="H25" s="72">
        <v>1145300</v>
      </c>
    </row>
    <row r="26" spans="1:8" ht="12.75">
      <c r="A26" s="21" t="s">
        <v>324</v>
      </c>
      <c r="B26" s="21"/>
      <c r="C26" s="22" t="s">
        <v>51</v>
      </c>
      <c r="D26" s="22" t="s">
        <v>54</v>
      </c>
      <c r="E26" s="22" t="s">
        <v>193</v>
      </c>
      <c r="F26" s="22">
        <v>800</v>
      </c>
      <c r="G26" s="72">
        <v>133317</v>
      </c>
      <c r="H26" s="72">
        <v>133317</v>
      </c>
    </row>
    <row r="27" spans="1:8" ht="12.75">
      <c r="A27" s="20" t="s">
        <v>56</v>
      </c>
      <c r="B27" s="20"/>
      <c r="C27" s="19" t="s">
        <v>51</v>
      </c>
      <c r="D27" s="19" t="s">
        <v>57</v>
      </c>
      <c r="E27" s="19" t="s">
        <v>334</v>
      </c>
      <c r="F27" s="19" t="s">
        <v>334</v>
      </c>
      <c r="G27" s="70">
        <f aca="true" t="shared" si="1" ref="G27:H30">G28</f>
        <v>100000</v>
      </c>
      <c r="H27" s="70">
        <f t="shared" si="1"/>
        <v>100000</v>
      </c>
    </row>
    <row r="28" spans="1:8" ht="25.5">
      <c r="A28" s="21" t="s">
        <v>388</v>
      </c>
      <c r="B28" s="21"/>
      <c r="C28" s="22" t="s">
        <v>51</v>
      </c>
      <c r="D28" s="22" t="s">
        <v>57</v>
      </c>
      <c r="E28" s="22" t="s">
        <v>200</v>
      </c>
      <c r="F28" s="22" t="s">
        <v>334</v>
      </c>
      <c r="G28" s="70">
        <f t="shared" si="1"/>
        <v>100000</v>
      </c>
      <c r="H28" s="70">
        <f t="shared" si="1"/>
        <v>100000</v>
      </c>
    </row>
    <row r="29" spans="1:8" ht="12.75">
      <c r="A29" s="21" t="s">
        <v>56</v>
      </c>
      <c r="B29" s="21"/>
      <c r="C29" s="22" t="s">
        <v>51</v>
      </c>
      <c r="D29" s="22" t="s">
        <v>57</v>
      </c>
      <c r="E29" s="22" t="s">
        <v>201</v>
      </c>
      <c r="F29" s="23" t="s">
        <v>334</v>
      </c>
      <c r="G29" s="70">
        <f t="shared" si="1"/>
        <v>100000</v>
      </c>
      <c r="H29" s="70">
        <f t="shared" si="1"/>
        <v>100000</v>
      </c>
    </row>
    <row r="30" spans="1:8" ht="25.5">
      <c r="A30" s="23" t="s">
        <v>457</v>
      </c>
      <c r="B30" s="23"/>
      <c r="C30" s="22" t="s">
        <v>51</v>
      </c>
      <c r="D30" s="22" t="s">
        <v>57</v>
      </c>
      <c r="E30" s="22" t="s">
        <v>421</v>
      </c>
      <c r="F30" s="32" t="s">
        <v>334</v>
      </c>
      <c r="G30" s="70">
        <f t="shared" si="1"/>
        <v>100000</v>
      </c>
      <c r="H30" s="70">
        <f t="shared" si="1"/>
        <v>100000</v>
      </c>
    </row>
    <row r="31" spans="1:8" ht="12.75">
      <c r="A31" s="21" t="s">
        <v>324</v>
      </c>
      <c r="B31" s="21"/>
      <c r="C31" s="22" t="s">
        <v>51</v>
      </c>
      <c r="D31" s="22" t="s">
        <v>57</v>
      </c>
      <c r="E31" s="22" t="s">
        <v>421</v>
      </c>
      <c r="F31" s="22" t="s">
        <v>325</v>
      </c>
      <c r="G31" s="72">
        <v>100000</v>
      </c>
      <c r="H31" s="72">
        <v>100000</v>
      </c>
    </row>
    <row r="32" spans="1:8" ht="25.5">
      <c r="A32" s="20" t="s">
        <v>628</v>
      </c>
      <c r="B32" s="20"/>
      <c r="C32" s="19" t="s">
        <v>51</v>
      </c>
      <c r="D32" s="19" t="s">
        <v>343</v>
      </c>
      <c r="E32" s="19" t="s">
        <v>334</v>
      </c>
      <c r="F32" s="19" t="s">
        <v>334</v>
      </c>
      <c r="G32" s="70">
        <f>G33+G39+G48+G53+G57</f>
        <v>21566890.77</v>
      </c>
      <c r="H32" s="70">
        <f>H33+H39+H48+H53+H57</f>
        <v>20840865</v>
      </c>
    </row>
    <row r="33" spans="1:8" ht="89.25">
      <c r="A33" s="126" t="s">
        <v>210</v>
      </c>
      <c r="B33" s="28"/>
      <c r="C33" s="22" t="s">
        <v>51</v>
      </c>
      <c r="D33" s="22" t="s">
        <v>343</v>
      </c>
      <c r="E33" s="26" t="s">
        <v>272</v>
      </c>
      <c r="F33" s="22" t="s">
        <v>334</v>
      </c>
      <c r="G33" s="70">
        <f aca="true" t="shared" si="2" ref="G33:H35">G34</f>
        <v>1470401</v>
      </c>
      <c r="H33" s="70">
        <f t="shared" si="2"/>
        <v>1470401</v>
      </c>
    </row>
    <row r="34" spans="1:8" ht="51">
      <c r="A34" s="20" t="s">
        <v>2</v>
      </c>
      <c r="B34" s="20"/>
      <c r="C34" s="22" t="s">
        <v>51</v>
      </c>
      <c r="D34" s="22" t="s">
        <v>343</v>
      </c>
      <c r="E34" s="26" t="s">
        <v>273</v>
      </c>
      <c r="F34" s="32" t="s">
        <v>334</v>
      </c>
      <c r="G34" s="70">
        <f t="shared" si="2"/>
        <v>1470401</v>
      </c>
      <c r="H34" s="70">
        <f t="shared" si="2"/>
        <v>1470401</v>
      </c>
    </row>
    <row r="35" spans="1:8" ht="63.75">
      <c r="A35" s="84" t="s">
        <v>299</v>
      </c>
      <c r="B35" s="84"/>
      <c r="C35" s="22" t="s">
        <v>51</v>
      </c>
      <c r="D35" s="22" t="s">
        <v>343</v>
      </c>
      <c r="E35" s="26" t="s">
        <v>274</v>
      </c>
      <c r="F35" s="32"/>
      <c r="G35" s="70">
        <f t="shared" si="2"/>
        <v>1470401</v>
      </c>
      <c r="H35" s="70">
        <f t="shared" si="2"/>
        <v>1470401</v>
      </c>
    </row>
    <row r="36" spans="1:8" ht="25.5">
      <c r="A36" s="23" t="s">
        <v>475</v>
      </c>
      <c r="B36" s="23"/>
      <c r="C36" s="22" t="s">
        <v>51</v>
      </c>
      <c r="D36" s="22" t="s">
        <v>343</v>
      </c>
      <c r="E36" s="26" t="s">
        <v>275</v>
      </c>
      <c r="F36" s="32" t="s">
        <v>334</v>
      </c>
      <c r="G36" s="70">
        <f>SUM(G37:G38)</f>
        <v>1470401</v>
      </c>
      <c r="H36" s="70">
        <f>SUM(H37:H38)</f>
        <v>1470401</v>
      </c>
    </row>
    <row r="37" spans="1:8" ht="38.25">
      <c r="A37" s="21" t="s">
        <v>425</v>
      </c>
      <c r="B37" s="21"/>
      <c r="C37" s="22" t="s">
        <v>51</v>
      </c>
      <c r="D37" s="22" t="s">
        <v>343</v>
      </c>
      <c r="E37" s="26" t="s">
        <v>275</v>
      </c>
      <c r="F37" s="22" t="s">
        <v>321</v>
      </c>
      <c r="G37" s="72">
        <v>1432000</v>
      </c>
      <c r="H37" s="72">
        <v>1432000</v>
      </c>
    </row>
    <row r="38" spans="1:8" ht="12.75">
      <c r="A38" s="21" t="s">
        <v>324</v>
      </c>
      <c r="B38" s="21"/>
      <c r="C38" s="22" t="s">
        <v>51</v>
      </c>
      <c r="D38" s="22" t="s">
        <v>343</v>
      </c>
      <c r="E38" s="26" t="s">
        <v>275</v>
      </c>
      <c r="F38" s="22">
        <v>800</v>
      </c>
      <c r="G38" s="72">
        <v>38401</v>
      </c>
      <c r="H38" s="72">
        <v>38401</v>
      </c>
    </row>
    <row r="39" spans="1:8" ht="76.5">
      <c r="A39" s="28" t="s">
        <v>487</v>
      </c>
      <c r="B39" s="28"/>
      <c r="C39" s="22" t="s">
        <v>51</v>
      </c>
      <c r="D39" s="22" t="s">
        <v>343</v>
      </c>
      <c r="E39" s="22" t="s">
        <v>276</v>
      </c>
      <c r="F39" s="22"/>
      <c r="G39" s="70">
        <f>G40</f>
        <v>391000</v>
      </c>
      <c r="H39" s="70">
        <f>H40</f>
        <v>391000</v>
      </c>
    </row>
    <row r="40" spans="1:8" ht="114.75">
      <c r="A40" s="18" t="s">
        <v>488</v>
      </c>
      <c r="B40" s="18"/>
      <c r="C40" s="22" t="s">
        <v>51</v>
      </c>
      <c r="D40" s="22" t="s">
        <v>343</v>
      </c>
      <c r="E40" s="22" t="s">
        <v>277</v>
      </c>
      <c r="F40" s="22"/>
      <c r="G40" s="70">
        <f>G41+G44</f>
        <v>391000</v>
      </c>
      <c r="H40" s="70">
        <f>H41+H44</f>
        <v>391000</v>
      </c>
    </row>
    <row r="41" spans="1:8" ht="51">
      <c r="A41" s="123" t="s">
        <v>476</v>
      </c>
      <c r="B41" s="21"/>
      <c r="C41" s="22" t="s">
        <v>51</v>
      </c>
      <c r="D41" s="22" t="s">
        <v>343</v>
      </c>
      <c r="E41" s="122" t="s">
        <v>351</v>
      </c>
      <c r="F41" s="122"/>
      <c r="G41" s="70">
        <f>G42</f>
        <v>80000</v>
      </c>
      <c r="H41" s="70">
        <f>H42</f>
        <v>80000</v>
      </c>
    </row>
    <row r="42" spans="1:8" ht="48">
      <c r="A42" s="85" t="s">
        <v>465</v>
      </c>
      <c r="B42" s="21"/>
      <c r="C42" s="22" t="s">
        <v>51</v>
      </c>
      <c r="D42" s="22" t="s">
        <v>343</v>
      </c>
      <c r="E42" s="122" t="s">
        <v>477</v>
      </c>
      <c r="F42" s="122"/>
      <c r="G42" s="70">
        <f>G43</f>
        <v>80000</v>
      </c>
      <c r="H42" s="70">
        <f>H43</f>
        <v>80000</v>
      </c>
    </row>
    <row r="43" spans="1:8" ht="38.25">
      <c r="A43" s="123" t="s">
        <v>425</v>
      </c>
      <c r="B43" s="21"/>
      <c r="C43" s="22" t="s">
        <v>51</v>
      </c>
      <c r="D43" s="22" t="s">
        <v>343</v>
      </c>
      <c r="E43" s="122" t="s">
        <v>477</v>
      </c>
      <c r="F43" s="122">
        <v>200</v>
      </c>
      <c r="G43" s="70">
        <v>80000</v>
      </c>
      <c r="H43" s="70">
        <v>80000</v>
      </c>
    </row>
    <row r="44" spans="1:8" ht="51">
      <c r="A44" s="21" t="s">
        <v>478</v>
      </c>
      <c r="B44" s="21"/>
      <c r="C44" s="22" t="s">
        <v>51</v>
      </c>
      <c r="D44" s="22" t="s">
        <v>343</v>
      </c>
      <c r="E44" s="22" t="s">
        <v>468</v>
      </c>
      <c r="F44" s="22"/>
      <c r="G44" s="70">
        <f>G45</f>
        <v>311000</v>
      </c>
      <c r="H44" s="70">
        <f>H45</f>
        <v>311000</v>
      </c>
    </row>
    <row r="45" spans="1:8" ht="76.5">
      <c r="A45" s="21" t="s">
        <v>350</v>
      </c>
      <c r="B45" s="21"/>
      <c r="C45" s="22" t="s">
        <v>51</v>
      </c>
      <c r="D45" s="22" t="s">
        <v>343</v>
      </c>
      <c r="E45" s="22" t="s">
        <v>479</v>
      </c>
      <c r="F45" s="22"/>
      <c r="G45" s="70">
        <f>SUM(G46:G47)</f>
        <v>311000</v>
      </c>
      <c r="H45" s="70">
        <f>SUM(H46:H47)</f>
        <v>311000</v>
      </c>
    </row>
    <row r="46" spans="1:8" ht="86.25" customHeight="1">
      <c r="A46" s="21" t="s">
        <v>228</v>
      </c>
      <c r="B46" s="21"/>
      <c r="C46" s="22" t="s">
        <v>51</v>
      </c>
      <c r="D46" s="22" t="s">
        <v>343</v>
      </c>
      <c r="E46" s="22" t="s">
        <v>479</v>
      </c>
      <c r="F46" s="22">
        <v>100</v>
      </c>
      <c r="G46" s="72">
        <v>311000</v>
      </c>
      <c r="H46" s="72">
        <v>311000</v>
      </c>
    </row>
    <row r="47" spans="1:8" ht="38.25">
      <c r="A47" s="21" t="s">
        <v>425</v>
      </c>
      <c r="B47" s="21"/>
      <c r="C47" s="22" t="s">
        <v>51</v>
      </c>
      <c r="D47" s="22" t="s">
        <v>343</v>
      </c>
      <c r="E47" s="22" t="s">
        <v>479</v>
      </c>
      <c r="F47" s="22">
        <v>200</v>
      </c>
      <c r="G47" s="72"/>
      <c r="H47" s="72"/>
    </row>
    <row r="48" spans="1:8" ht="76.5">
      <c r="A48" s="28" t="s">
        <v>212</v>
      </c>
      <c r="B48" s="28"/>
      <c r="C48" s="22" t="s">
        <v>51</v>
      </c>
      <c r="D48" s="22" t="s">
        <v>343</v>
      </c>
      <c r="E48" s="22" t="s">
        <v>352</v>
      </c>
      <c r="F48" s="22"/>
      <c r="G48" s="70">
        <f aca="true" t="shared" si="3" ref="G48:H51">G49</f>
        <v>40000</v>
      </c>
      <c r="H48" s="70">
        <f t="shared" si="3"/>
        <v>40000</v>
      </c>
    </row>
    <row r="49" spans="1:8" ht="89.25">
      <c r="A49" s="18" t="s">
        <v>213</v>
      </c>
      <c r="B49" s="18"/>
      <c r="C49" s="22" t="s">
        <v>51</v>
      </c>
      <c r="D49" s="22" t="s">
        <v>343</v>
      </c>
      <c r="E49" s="22" t="s">
        <v>353</v>
      </c>
      <c r="F49" s="22"/>
      <c r="G49" s="70">
        <f t="shared" si="3"/>
        <v>40000</v>
      </c>
      <c r="H49" s="70">
        <f t="shared" si="3"/>
        <v>40000</v>
      </c>
    </row>
    <row r="50" spans="1:8" ht="38.25">
      <c r="A50" s="21" t="s">
        <v>354</v>
      </c>
      <c r="B50" s="21"/>
      <c r="C50" s="22" t="s">
        <v>51</v>
      </c>
      <c r="D50" s="22" t="s">
        <v>343</v>
      </c>
      <c r="E50" s="22" t="s">
        <v>355</v>
      </c>
      <c r="F50" s="22"/>
      <c r="G50" s="70">
        <f t="shared" si="3"/>
        <v>40000</v>
      </c>
      <c r="H50" s="70">
        <f t="shared" si="3"/>
        <v>40000</v>
      </c>
    </row>
    <row r="51" spans="1:8" ht="51">
      <c r="A51" s="21" t="s">
        <v>357</v>
      </c>
      <c r="B51" s="21"/>
      <c r="C51" s="22" t="s">
        <v>51</v>
      </c>
      <c r="D51" s="22" t="s">
        <v>343</v>
      </c>
      <c r="E51" s="22" t="s">
        <v>356</v>
      </c>
      <c r="F51" s="22"/>
      <c r="G51" s="70">
        <f t="shared" si="3"/>
        <v>40000</v>
      </c>
      <c r="H51" s="70">
        <f t="shared" si="3"/>
        <v>40000</v>
      </c>
    </row>
    <row r="52" spans="1:8" ht="38.25">
      <c r="A52" s="21" t="s">
        <v>425</v>
      </c>
      <c r="B52" s="21"/>
      <c r="C52" s="22" t="s">
        <v>51</v>
      </c>
      <c r="D52" s="22" t="s">
        <v>343</v>
      </c>
      <c r="E52" s="22" t="s">
        <v>356</v>
      </c>
      <c r="F52" s="22">
        <v>200</v>
      </c>
      <c r="G52" s="72">
        <v>40000</v>
      </c>
      <c r="H52" s="72">
        <v>40000</v>
      </c>
    </row>
    <row r="53" spans="1:8" ht="38.25">
      <c r="A53" s="21" t="s">
        <v>41</v>
      </c>
      <c r="B53" s="21"/>
      <c r="C53" s="22" t="s">
        <v>51</v>
      </c>
      <c r="D53" s="22" t="s">
        <v>343</v>
      </c>
      <c r="E53" s="26" t="s">
        <v>40</v>
      </c>
      <c r="F53" s="22"/>
      <c r="G53" s="70">
        <f aca="true" t="shared" si="4" ref="G53:H55">G54</f>
        <v>59936</v>
      </c>
      <c r="H53" s="70">
        <f t="shared" si="4"/>
        <v>59936</v>
      </c>
    </row>
    <row r="54" spans="1:8" ht="25.5">
      <c r="A54" s="18" t="s">
        <v>39</v>
      </c>
      <c r="B54" s="18"/>
      <c r="C54" s="22" t="s">
        <v>51</v>
      </c>
      <c r="D54" s="22" t="s">
        <v>343</v>
      </c>
      <c r="E54" s="26" t="s">
        <v>38</v>
      </c>
      <c r="F54" s="22"/>
      <c r="G54" s="70">
        <f t="shared" si="4"/>
        <v>59936</v>
      </c>
      <c r="H54" s="70">
        <f t="shared" si="4"/>
        <v>59936</v>
      </c>
    </row>
    <row r="55" spans="1:8" ht="38.25">
      <c r="A55" s="23" t="s">
        <v>298</v>
      </c>
      <c r="B55" s="23"/>
      <c r="C55" s="22" t="s">
        <v>51</v>
      </c>
      <c r="D55" s="22" t="s">
        <v>343</v>
      </c>
      <c r="E55" s="26" t="s">
        <v>215</v>
      </c>
      <c r="F55" s="22"/>
      <c r="G55" s="70">
        <f t="shared" si="4"/>
        <v>59936</v>
      </c>
      <c r="H55" s="70">
        <f t="shared" si="4"/>
        <v>59936</v>
      </c>
    </row>
    <row r="56" spans="1:8" ht="12.75">
      <c r="A56" s="21" t="s">
        <v>324</v>
      </c>
      <c r="B56" s="21"/>
      <c r="C56" s="22" t="s">
        <v>51</v>
      </c>
      <c r="D56" s="22" t="s">
        <v>343</v>
      </c>
      <c r="E56" s="26" t="s">
        <v>215</v>
      </c>
      <c r="F56" s="22">
        <v>800</v>
      </c>
      <c r="G56" s="72">
        <v>59936</v>
      </c>
      <c r="H56" s="72">
        <v>59936</v>
      </c>
    </row>
    <row r="57" spans="1:8" ht="38.25">
      <c r="A57" s="28" t="s">
        <v>135</v>
      </c>
      <c r="B57" s="28"/>
      <c r="C57" s="22" t="s">
        <v>51</v>
      </c>
      <c r="D57" s="22" t="s">
        <v>343</v>
      </c>
      <c r="E57" s="26" t="s">
        <v>278</v>
      </c>
      <c r="F57" s="32" t="s">
        <v>334</v>
      </c>
      <c r="G57" s="70">
        <f>G58</f>
        <v>19605553.77</v>
      </c>
      <c r="H57" s="70">
        <f>H58</f>
        <v>18879528</v>
      </c>
    </row>
    <row r="58" spans="1:8" ht="25.5">
      <c r="A58" s="18" t="s">
        <v>143</v>
      </c>
      <c r="B58" s="18"/>
      <c r="C58" s="22" t="s">
        <v>51</v>
      </c>
      <c r="D58" s="22" t="s">
        <v>343</v>
      </c>
      <c r="E58" s="11" t="s">
        <v>280</v>
      </c>
      <c r="F58" s="33" t="s">
        <v>334</v>
      </c>
      <c r="G58" s="70">
        <f>G59+G63+G65+G67</f>
        <v>19605553.77</v>
      </c>
      <c r="H58" s="70">
        <f>H59+H63+H65+H67</f>
        <v>18879528</v>
      </c>
    </row>
    <row r="59" spans="1:8" ht="38.25">
      <c r="A59" s="23" t="s">
        <v>20</v>
      </c>
      <c r="B59" s="23"/>
      <c r="C59" s="22" t="s">
        <v>51</v>
      </c>
      <c r="D59" s="22" t="s">
        <v>343</v>
      </c>
      <c r="E59" s="26" t="s">
        <v>281</v>
      </c>
      <c r="F59" s="32" t="s">
        <v>334</v>
      </c>
      <c r="G59" s="70">
        <f>SUM(G60:G62)</f>
        <v>18234885</v>
      </c>
      <c r="H59" s="70">
        <f>SUM(H60:H62)</f>
        <v>18234885</v>
      </c>
    </row>
    <row r="60" spans="1:8" ht="89.25">
      <c r="A60" s="21" t="s">
        <v>228</v>
      </c>
      <c r="B60" s="21"/>
      <c r="C60" s="22" t="s">
        <v>51</v>
      </c>
      <c r="D60" s="22" t="s">
        <v>343</v>
      </c>
      <c r="E60" s="26" t="s">
        <v>281</v>
      </c>
      <c r="F60" s="22" t="s">
        <v>109</v>
      </c>
      <c r="G60" s="72">
        <v>17647492</v>
      </c>
      <c r="H60" s="72">
        <v>17647492</v>
      </c>
    </row>
    <row r="61" spans="1:8" ht="38.25">
      <c r="A61" s="21" t="s">
        <v>425</v>
      </c>
      <c r="B61" s="21"/>
      <c r="C61" s="22" t="s">
        <v>51</v>
      </c>
      <c r="D61" s="22" t="s">
        <v>343</v>
      </c>
      <c r="E61" s="26" t="s">
        <v>281</v>
      </c>
      <c r="F61" s="22" t="s">
        <v>321</v>
      </c>
      <c r="G61" s="72">
        <v>549900</v>
      </c>
      <c r="H61" s="72">
        <v>549900</v>
      </c>
    </row>
    <row r="62" spans="1:8" ht="12.75">
      <c r="A62" s="21" t="s">
        <v>324</v>
      </c>
      <c r="B62" s="21"/>
      <c r="C62" s="22" t="s">
        <v>51</v>
      </c>
      <c r="D62" s="22" t="s">
        <v>343</v>
      </c>
      <c r="E62" s="26" t="s">
        <v>281</v>
      </c>
      <c r="F62" s="22" t="s">
        <v>325</v>
      </c>
      <c r="G62" s="72">
        <v>37493</v>
      </c>
      <c r="H62" s="72">
        <v>37493</v>
      </c>
    </row>
    <row r="63" spans="1:8" ht="38.25">
      <c r="A63" s="23" t="s">
        <v>298</v>
      </c>
      <c r="B63" s="21"/>
      <c r="C63" s="22" t="s">
        <v>51</v>
      </c>
      <c r="D63" s="22" t="s">
        <v>343</v>
      </c>
      <c r="E63" s="26" t="s">
        <v>525</v>
      </c>
      <c r="F63" s="22"/>
      <c r="G63" s="72">
        <f>G64</f>
        <v>965168.77</v>
      </c>
      <c r="H63" s="72">
        <f>H64</f>
        <v>239143</v>
      </c>
    </row>
    <row r="64" spans="1:8" ht="12.75">
      <c r="A64" s="21" t="s">
        <v>324</v>
      </c>
      <c r="B64" s="21"/>
      <c r="C64" s="22" t="s">
        <v>51</v>
      </c>
      <c r="D64" s="22" t="s">
        <v>343</v>
      </c>
      <c r="E64" s="26" t="s">
        <v>525</v>
      </c>
      <c r="F64" s="22">
        <v>800</v>
      </c>
      <c r="G64" s="72">
        <v>965168.77</v>
      </c>
      <c r="H64" s="72">
        <v>239143</v>
      </c>
    </row>
    <row r="65" spans="1:8" ht="38.25">
      <c r="A65" s="23" t="s">
        <v>625</v>
      </c>
      <c r="B65" s="23"/>
      <c r="C65" s="22" t="s">
        <v>51</v>
      </c>
      <c r="D65" s="22" t="s">
        <v>343</v>
      </c>
      <c r="E65" s="26" t="s">
        <v>282</v>
      </c>
      <c r="F65" s="32" t="s">
        <v>334</v>
      </c>
      <c r="G65" s="70">
        <f>G66</f>
        <v>250000</v>
      </c>
      <c r="H65" s="70">
        <f>H66</f>
        <v>250000</v>
      </c>
    </row>
    <row r="66" spans="1:8" ht="38.25">
      <c r="A66" s="21" t="s">
        <v>425</v>
      </c>
      <c r="B66" s="21"/>
      <c r="C66" s="22" t="s">
        <v>51</v>
      </c>
      <c r="D66" s="22" t="s">
        <v>343</v>
      </c>
      <c r="E66" s="26" t="s">
        <v>282</v>
      </c>
      <c r="F66" s="26">
        <v>200</v>
      </c>
      <c r="G66" s="72">
        <v>250000</v>
      </c>
      <c r="H66" s="72">
        <v>250000</v>
      </c>
    </row>
    <row r="67" spans="1:8" ht="89.25">
      <c r="A67" s="67" t="s">
        <v>256</v>
      </c>
      <c r="B67" s="67"/>
      <c r="C67" s="22" t="s">
        <v>51</v>
      </c>
      <c r="D67" s="22" t="s">
        <v>343</v>
      </c>
      <c r="E67" s="26" t="s">
        <v>308</v>
      </c>
      <c r="F67" s="26"/>
      <c r="G67" s="70">
        <f>SUM(G68:G69)</f>
        <v>155500</v>
      </c>
      <c r="H67" s="70">
        <f>SUM(H68:H69)</f>
        <v>155500</v>
      </c>
    </row>
    <row r="68" spans="1:8" ht="89.25">
      <c r="A68" s="21" t="s">
        <v>228</v>
      </c>
      <c r="B68" s="21"/>
      <c r="C68" s="22" t="s">
        <v>51</v>
      </c>
      <c r="D68" s="22" t="s">
        <v>343</v>
      </c>
      <c r="E68" s="26" t="s">
        <v>308</v>
      </c>
      <c r="F68" s="26">
        <v>100</v>
      </c>
      <c r="G68" s="72">
        <v>125500</v>
      </c>
      <c r="H68" s="72">
        <v>125500</v>
      </c>
    </row>
    <row r="69" spans="1:8" ht="38.25">
      <c r="A69" s="24" t="s">
        <v>425</v>
      </c>
      <c r="B69" s="24"/>
      <c r="C69" s="25" t="s">
        <v>51</v>
      </c>
      <c r="D69" s="25" t="s">
        <v>343</v>
      </c>
      <c r="E69" s="27" t="s">
        <v>308</v>
      </c>
      <c r="F69" s="27">
        <v>200</v>
      </c>
      <c r="G69" s="69">
        <v>30000</v>
      </c>
      <c r="H69" s="69">
        <v>30000</v>
      </c>
    </row>
    <row r="70" spans="1:8" ht="12.75">
      <c r="A70" s="30" t="s">
        <v>43</v>
      </c>
      <c r="B70" s="30"/>
      <c r="C70" s="31" t="s">
        <v>53</v>
      </c>
      <c r="D70" s="55" t="s">
        <v>623</v>
      </c>
      <c r="E70" s="31" t="s">
        <v>334</v>
      </c>
      <c r="F70" s="31" t="s">
        <v>334</v>
      </c>
      <c r="G70" s="73">
        <f aca="true" t="shared" si="5" ref="G70:H74">G71</f>
        <v>7200</v>
      </c>
      <c r="H70" s="73">
        <f t="shared" si="5"/>
        <v>7200</v>
      </c>
    </row>
    <row r="71" spans="1:8" ht="25.5">
      <c r="A71" s="20" t="s">
        <v>42</v>
      </c>
      <c r="B71" s="20"/>
      <c r="C71" s="19" t="s">
        <v>53</v>
      </c>
      <c r="D71" s="19" t="s">
        <v>54</v>
      </c>
      <c r="E71" s="40" t="s">
        <v>334</v>
      </c>
      <c r="F71" s="40" t="s">
        <v>334</v>
      </c>
      <c r="G71" s="70">
        <f t="shared" si="5"/>
        <v>7200</v>
      </c>
      <c r="H71" s="70">
        <f t="shared" si="5"/>
        <v>7200</v>
      </c>
    </row>
    <row r="72" spans="1:8" ht="38.25">
      <c r="A72" s="21" t="s">
        <v>41</v>
      </c>
      <c r="B72" s="21"/>
      <c r="C72" s="22" t="s">
        <v>53</v>
      </c>
      <c r="D72" s="22" t="s">
        <v>54</v>
      </c>
      <c r="E72" s="26" t="s">
        <v>40</v>
      </c>
      <c r="F72" s="32" t="s">
        <v>334</v>
      </c>
      <c r="G72" s="70">
        <f t="shared" si="5"/>
        <v>7200</v>
      </c>
      <c r="H72" s="70">
        <f t="shared" si="5"/>
        <v>7200</v>
      </c>
    </row>
    <row r="73" spans="1:8" ht="25.5">
      <c r="A73" s="21" t="s">
        <v>39</v>
      </c>
      <c r="B73" s="21"/>
      <c r="C73" s="22" t="s">
        <v>53</v>
      </c>
      <c r="D73" s="22" t="s">
        <v>54</v>
      </c>
      <c r="E73" s="26" t="s">
        <v>38</v>
      </c>
      <c r="F73" s="32"/>
      <c r="G73" s="70">
        <f t="shared" si="5"/>
        <v>7200</v>
      </c>
      <c r="H73" s="70">
        <f t="shared" si="5"/>
        <v>7200</v>
      </c>
    </row>
    <row r="74" spans="1:8" ht="38.25">
      <c r="A74" s="88" t="s">
        <v>37</v>
      </c>
      <c r="B74" s="88"/>
      <c r="C74" s="22" t="s">
        <v>53</v>
      </c>
      <c r="D74" s="22" t="s">
        <v>54</v>
      </c>
      <c r="E74" s="26" t="s">
        <v>36</v>
      </c>
      <c r="F74" s="33" t="s">
        <v>334</v>
      </c>
      <c r="G74" s="70">
        <f t="shared" si="5"/>
        <v>7200</v>
      </c>
      <c r="H74" s="70">
        <f t="shared" si="5"/>
        <v>7200</v>
      </c>
    </row>
    <row r="75" spans="1:8" ht="38.25">
      <c r="A75" s="24" t="s">
        <v>338</v>
      </c>
      <c r="B75" s="24"/>
      <c r="C75" s="25" t="s">
        <v>53</v>
      </c>
      <c r="D75" s="25" t="s">
        <v>54</v>
      </c>
      <c r="E75" s="27" t="s">
        <v>36</v>
      </c>
      <c r="F75" s="25">
        <v>200</v>
      </c>
      <c r="G75" s="69">
        <v>7200</v>
      </c>
      <c r="H75" s="69">
        <v>7200</v>
      </c>
    </row>
    <row r="76" spans="1:8" ht="38.25">
      <c r="A76" s="30" t="s">
        <v>629</v>
      </c>
      <c r="B76" s="30"/>
      <c r="C76" s="31" t="s">
        <v>344</v>
      </c>
      <c r="D76" s="55" t="s">
        <v>623</v>
      </c>
      <c r="E76" s="31" t="s">
        <v>334</v>
      </c>
      <c r="F76" s="31" t="s">
        <v>334</v>
      </c>
      <c r="G76" s="73">
        <f aca="true" t="shared" si="6" ref="G76:H80">G77</f>
        <v>2115824</v>
      </c>
      <c r="H76" s="73">
        <f t="shared" si="6"/>
        <v>2115824</v>
      </c>
    </row>
    <row r="77" spans="1:8" ht="51">
      <c r="A77" s="20" t="s">
        <v>7</v>
      </c>
      <c r="B77" s="20"/>
      <c r="C77" s="19" t="s">
        <v>344</v>
      </c>
      <c r="D77" s="19">
        <v>10</v>
      </c>
      <c r="E77" s="19" t="s">
        <v>334</v>
      </c>
      <c r="F77" s="19" t="s">
        <v>334</v>
      </c>
      <c r="G77" s="70">
        <f t="shared" si="6"/>
        <v>2115824</v>
      </c>
      <c r="H77" s="70">
        <f t="shared" si="6"/>
        <v>2115824</v>
      </c>
    </row>
    <row r="78" spans="1:8" ht="76.5">
      <c r="A78" s="28" t="s">
        <v>8</v>
      </c>
      <c r="B78" s="28"/>
      <c r="C78" s="22" t="s">
        <v>344</v>
      </c>
      <c r="D78" s="22">
        <v>10</v>
      </c>
      <c r="E78" s="26" t="s">
        <v>283</v>
      </c>
      <c r="F78" s="22" t="s">
        <v>334</v>
      </c>
      <c r="G78" s="70">
        <f t="shared" si="6"/>
        <v>2115824</v>
      </c>
      <c r="H78" s="70">
        <f t="shared" si="6"/>
        <v>2115824</v>
      </c>
    </row>
    <row r="79" spans="1:8" ht="127.5">
      <c r="A79" s="18" t="s">
        <v>485</v>
      </c>
      <c r="B79" s="18"/>
      <c r="C79" s="22" t="s">
        <v>344</v>
      </c>
      <c r="D79" s="22">
        <v>10</v>
      </c>
      <c r="E79" s="26" t="s">
        <v>284</v>
      </c>
      <c r="F79" s="22"/>
      <c r="G79" s="70">
        <f t="shared" si="6"/>
        <v>2115824</v>
      </c>
      <c r="H79" s="70">
        <f t="shared" si="6"/>
        <v>2115824</v>
      </c>
    </row>
    <row r="80" spans="1:8" ht="102">
      <c r="A80" s="82" t="s">
        <v>455</v>
      </c>
      <c r="B80" s="82"/>
      <c r="C80" s="22" t="s">
        <v>344</v>
      </c>
      <c r="D80" s="22">
        <v>10</v>
      </c>
      <c r="E80" s="26" t="s">
        <v>289</v>
      </c>
      <c r="F80" s="22"/>
      <c r="G80" s="70">
        <f t="shared" si="6"/>
        <v>2115824</v>
      </c>
      <c r="H80" s="70">
        <f t="shared" si="6"/>
        <v>2115824</v>
      </c>
    </row>
    <row r="81" spans="1:8" ht="38.25">
      <c r="A81" s="23" t="s">
        <v>20</v>
      </c>
      <c r="B81" s="23"/>
      <c r="C81" s="22" t="s">
        <v>344</v>
      </c>
      <c r="D81" s="22">
        <v>10</v>
      </c>
      <c r="E81" s="26" t="s">
        <v>290</v>
      </c>
      <c r="F81" s="22" t="s">
        <v>334</v>
      </c>
      <c r="G81" s="70">
        <f>SUM(G82:G84)</f>
        <v>2115824</v>
      </c>
      <c r="H81" s="70">
        <f>SUM(H82:H84)</f>
        <v>2115824</v>
      </c>
    </row>
    <row r="82" spans="1:8" ht="89.25">
      <c r="A82" s="21" t="s">
        <v>228</v>
      </c>
      <c r="B82" s="21"/>
      <c r="C82" s="22" t="s">
        <v>344</v>
      </c>
      <c r="D82" s="22">
        <v>10</v>
      </c>
      <c r="E82" s="26" t="s">
        <v>290</v>
      </c>
      <c r="F82" s="22" t="s">
        <v>109</v>
      </c>
      <c r="G82" s="72">
        <v>1882566</v>
      </c>
      <c r="H82" s="72">
        <v>1882566</v>
      </c>
    </row>
    <row r="83" spans="1:8" ht="38.25">
      <c r="A83" s="21" t="s">
        <v>425</v>
      </c>
      <c r="B83" s="21"/>
      <c r="C83" s="22" t="s">
        <v>344</v>
      </c>
      <c r="D83" s="22">
        <v>10</v>
      </c>
      <c r="E83" s="26" t="s">
        <v>290</v>
      </c>
      <c r="F83" s="22" t="s">
        <v>321</v>
      </c>
      <c r="G83" s="72">
        <v>232058</v>
      </c>
      <c r="H83" s="72">
        <v>232058</v>
      </c>
    </row>
    <row r="84" spans="1:8" ht="12.75">
      <c r="A84" s="24" t="s">
        <v>324</v>
      </c>
      <c r="B84" s="24"/>
      <c r="C84" s="25" t="s">
        <v>344</v>
      </c>
      <c r="D84" s="25">
        <v>10</v>
      </c>
      <c r="E84" s="27" t="s">
        <v>290</v>
      </c>
      <c r="F84" s="25" t="s">
        <v>325</v>
      </c>
      <c r="G84" s="69">
        <v>1200</v>
      </c>
      <c r="H84" s="69">
        <v>1200</v>
      </c>
    </row>
    <row r="85" spans="1:8" ht="12.75">
      <c r="A85" s="30" t="s">
        <v>218</v>
      </c>
      <c r="B85" s="30"/>
      <c r="C85" s="31" t="s">
        <v>54</v>
      </c>
      <c r="D85" s="55" t="s">
        <v>623</v>
      </c>
      <c r="E85" s="31" t="s">
        <v>334</v>
      </c>
      <c r="F85" s="31" t="s">
        <v>334</v>
      </c>
      <c r="G85" s="73">
        <f>G86+G92+G108</f>
        <v>15882821.08</v>
      </c>
      <c r="H85" s="73">
        <f>H86+H92+H108</f>
        <v>15882821.08</v>
      </c>
    </row>
    <row r="86" spans="1:8" ht="12.75">
      <c r="A86" s="20" t="s">
        <v>219</v>
      </c>
      <c r="B86" s="20"/>
      <c r="C86" s="19" t="s">
        <v>54</v>
      </c>
      <c r="D86" s="19" t="s">
        <v>51</v>
      </c>
      <c r="E86" s="19" t="s">
        <v>334</v>
      </c>
      <c r="F86" s="19" t="s">
        <v>334</v>
      </c>
      <c r="G86" s="70">
        <f aca="true" t="shared" si="7" ref="G86:H90">G87</f>
        <v>80942</v>
      </c>
      <c r="H86" s="70">
        <f t="shared" si="7"/>
        <v>80942</v>
      </c>
    </row>
    <row r="87" spans="1:8" ht="51">
      <c r="A87" s="28" t="s">
        <v>203</v>
      </c>
      <c r="B87" s="28"/>
      <c r="C87" s="22" t="s">
        <v>54</v>
      </c>
      <c r="D87" s="22" t="s">
        <v>51</v>
      </c>
      <c r="E87" s="26" t="s">
        <v>285</v>
      </c>
      <c r="F87" s="22" t="s">
        <v>334</v>
      </c>
      <c r="G87" s="70">
        <f t="shared" si="7"/>
        <v>80942</v>
      </c>
      <c r="H87" s="70">
        <f t="shared" si="7"/>
        <v>80942</v>
      </c>
    </row>
    <row r="88" spans="1:8" ht="76.5">
      <c r="A88" s="18" t="s">
        <v>101</v>
      </c>
      <c r="B88" s="18"/>
      <c r="C88" s="22" t="s">
        <v>54</v>
      </c>
      <c r="D88" s="22" t="s">
        <v>51</v>
      </c>
      <c r="E88" s="26" t="s">
        <v>286</v>
      </c>
      <c r="F88" s="22"/>
      <c r="G88" s="70">
        <f t="shared" si="7"/>
        <v>80942</v>
      </c>
      <c r="H88" s="70">
        <f t="shared" si="7"/>
        <v>80942</v>
      </c>
    </row>
    <row r="89" spans="1:8" ht="63.75">
      <c r="A89" s="84" t="s">
        <v>35</v>
      </c>
      <c r="B89" s="84"/>
      <c r="C89" s="22" t="s">
        <v>54</v>
      </c>
      <c r="D89" s="22" t="s">
        <v>51</v>
      </c>
      <c r="E89" s="26" t="s">
        <v>287</v>
      </c>
      <c r="F89" s="22"/>
      <c r="G89" s="70">
        <f t="shared" si="7"/>
        <v>80942</v>
      </c>
      <c r="H89" s="70">
        <f t="shared" si="7"/>
        <v>80942</v>
      </c>
    </row>
    <row r="90" spans="1:8" ht="25.5">
      <c r="A90" s="21" t="s">
        <v>202</v>
      </c>
      <c r="B90" s="21"/>
      <c r="C90" s="22" t="s">
        <v>54</v>
      </c>
      <c r="D90" s="22" t="s">
        <v>51</v>
      </c>
      <c r="E90" s="26" t="s">
        <v>288</v>
      </c>
      <c r="F90" s="22"/>
      <c r="G90" s="70">
        <f t="shared" si="7"/>
        <v>80942</v>
      </c>
      <c r="H90" s="70">
        <f t="shared" si="7"/>
        <v>80942</v>
      </c>
    </row>
    <row r="91" spans="1:8" ht="51">
      <c r="A91" s="21" t="s">
        <v>337</v>
      </c>
      <c r="B91" s="21"/>
      <c r="C91" s="22" t="s">
        <v>54</v>
      </c>
      <c r="D91" s="22" t="s">
        <v>51</v>
      </c>
      <c r="E91" s="26" t="s">
        <v>288</v>
      </c>
      <c r="F91" s="22">
        <v>600</v>
      </c>
      <c r="G91" s="72">
        <v>80942</v>
      </c>
      <c r="H91" s="72">
        <v>80942</v>
      </c>
    </row>
    <row r="92" spans="1:8" ht="25.5">
      <c r="A92" s="20" t="s">
        <v>333</v>
      </c>
      <c r="B92" s="20"/>
      <c r="C92" s="19" t="s">
        <v>54</v>
      </c>
      <c r="D92" s="19" t="s">
        <v>345</v>
      </c>
      <c r="E92" s="40" t="s">
        <v>334</v>
      </c>
      <c r="F92" s="40" t="s">
        <v>334</v>
      </c>
      <c r="G92" s="70">
        <f>G93</f>
        <v>15781879.08</v>
      </c>
      <c r="H92" s="70">
        <f>H93</f>
        <v>15781879.08</v>
      </c>
    </row>
    <row r="93" spans="1:8" ht="89.25">
      <c r="A93" s="28" t="s">
        <v>4</v>
      </c>
      <c r="B93" s="28"/>
      <c r="C93" s="22" t="s">
        <v>54</v>
      </c>
      <c r="D93" s="22" t="s">
        <v>345</v>
      </c>
      <c r="E93" s="26" t="s">
        <v>294</v>
      </c>
      <c r="F93" s="32" t="s">
        <v>334</v>
      </c>
      <c r="G93" s="70">
        <f>G94+G104</f>
        <v>15781879.08</v>
      </c>
      <c r="H93" s="70">
        <f>H94+H104</f>
        <v>15781879.08</v>
      </c>
    </row>
    <row r="94" spans="1:8" ht="114.75">
      <c r="A94" s="18" t="s">
        <v>309</v>
      </c>
      <c r="B94" s="18"/>
      <c r="C94" s="22" t="s">
        <v>54</v>
      </c>
      <c r="D94" s="22" t="s">
        <v>345</v>
      </c>
      <c r="E94" s="11" t="s">
        <v>430</v>
      </c>
      <c r="F94" s="33" t="s">
        <v>334</v>
      </c>
      <c r="G94" s="70">
        <f>G95+G98+G101</f>
        <v>15281879.08</v>
      </c>
      <c r="H94" s="70">
        <f>H95+H98+H101</f>
        <v>15281879.08</v>
      </c>
    </row>
    <row r="95" spans="1:8" ht="38.25">
      <c r="A95" s="84" t="s">
        <v>429</v>
      </c>
      <c r="B95" s="84"/>
      <c r="C95" s="22" t="s">
        <v>54</v>
      </c>
      <c r="D95" s="22" t="s">
        <v>345</v>
      </c>
      <c r="E95" s="26" t="s">
        <v>428</v>
      </c>
      <c r="F95" s="33"/>
      <c r="G95" s="70">
        <f>G96</f>
        <v>1023710</v>
      </c>
      <c r="H95" s="70">
        <f>H96</f>
        <v>1023710</v>
      </c>
    </row>
    <row r="96" spans="1:8" ht="51">
      <c r="A96" s="88" t="s">
        <v>296</v>
      </c>
      <c r="B96" s="88"/>
      <c r="C96" s="22" t="s">
        <v>54</v>
      </c>
      <c r="D96" s="22" t="s">
        <v>345</v>
      </c>
      <c r="E96" s="26" t="s">
        <v>427</v>
      </c>
      <c r="F96" s="33"/>
      <c r="G96" s="70">
        <f>G97</f>
        <v>1023710</v>
      </c>
      <c r="H96" s="70">
        <f>H97</f>
        <v>1023710</v>
      </c>
    </row>
    <row r="97" spans="1:8" ht="12.75">
      <c r="A97" s="21" t="s">
        <v>324</v>
      </c>
      <c r="B97" s="21"/>
      <c r="C97" s="22" t="s">
        <v>54</v>
      </c>
      <c r="D97" s="22" t="s">
        <v>345</v>
      </c>
      <c r="E97" s="26" t="s">
        <v>427</v>
      </c>
      <c r="F97" s="23">
        <v>800</v>
      </c>
      <c r="G97" s="72">
        <v>1023710</v>
      </c>
      <c r="H97" s="72">
        <v>1023710</v>
      </c>
    </row>
    <row r="98" spans="1:8" ht="51">
      <c r="A98" s="84" t="s">
        <v>426</v>
      </c>
      <c r="B98" s="84"/>
      <c r="C98" s="22" t="s">
        <v>54</v>
      </c>
      <c r="D98" s="22" t="s">
        <v>345</v>
      </c>
      <c r="E98" s="26" t="s">
        <v>446</v>
      </c>
      <c r="F98" s="33"/>
      <c r="G98" s="70">
        <f>G99</f>
        <v>13558169.08</v>
      </c>
      <c r="H98" s="70">
        <f>H99</f>
        <v>13558169.08</v>
      </c>
    </row>
    <row r="99" spans="1:8" ht="63.75">
      <c r="A99" s="120" t="s">
        <v>137</v>
      </c>
      <c r="B99" s="120"/>
      <c r="C99" s="22" t="s">
        <v>54</v>
      </c>
      <c r="D99" s="22" t="s">
        <v>345</v>
      </c>
      <c r="E99" s="117" t="s">
        <v>136</v>
      </c>
      <c r="F99" s="22" t="s">
        <v>334</v>
      </c>
      <c r="G99" s="70">
        <f>G100</f>
        <v>13558169.08</v>
      </c>
      <c r="H99" s="70">
        <f>H100</f>
        <v>13558169.08</v>
      </c>
    </row>
    <row r="100" spans="1:8" ht="38.25">
      <c r="A100" s="21" t="s">
        <v>425</v>
      </c>
      <c r="B100" s="21"/>
      <c r="C100" s="22" t="s">
        <v>54</v>
      </c>
      <c r="D100" s="22" t="s">
        <v>345</v>
      </c>
      <c r="E100" s="117" t="s">
        <v>136</v>
      </c>
      <c r="F100" s="22">
        <v>200</v>
      </c>
      <c r="G100" s="72">
        <f>763828+12794341.08</f>
        <v>13558169.08</v>
      </c>
      <c r="H100" s="72">
        <f>763828+12794341.08</f>
        <v>13558169.08</v>
      </c>
    </row>
    <row r="101" spans="1:8" ht="63.75">
      <c r="A101" s="21" t="s">
        <v>314</v>
      </c>
      <c r="B101" s="21"/>
      <c r="C101" s="22" t="s">
        <v>54</v>
      </c>
      <c r="D101" s="22" t="s">
        <v>345</v>
      </c>
      <c r="E101" s="26" t="s">
        <v>315</v>
      </c>
      <c r="F101" s="22"/>
      <c r="G101" s="70">
        <f>G102</f>
        <v>700000</v>
      </c>
      <c r="H101" s="70">
        <f>H102</f>
        <v>700000</v>
      </c>
    </row>
    <row r="102" spans="1:8" ht="36">
      <c r="A102" s="85" t="s">
        <v>237</v>
      </c>
      <c r="B102" s="85"/>
      <c r="C102" s="22" t="s">
        <v>54</v>
      </c>
      <c r="D102" s="22" t="s">
        <v>345</v>
      </c>
      <c r="E102" s="26" t="s">
        <v>238</v>
      </c>
      <c r="F102" s="22"/>
      <c r="G102" s="70">
        <f>G103</f>
        <v>700000</v>
      </c>
      <c r="H102" s="70">
        <f>H103</f>
        <v>700000</v>
      </c>
    </row>
    <row r="103" spans="1:8" ht="38.25">
      <c r="A103" s="21" t="s">
        <v>420</v>
      </c>
      <c r="B103" s="21"/>
      <c r="C103" s="22" t="s">
        <v>54</v>
      </c>
      <c r="D103" s="22" t="s">
        <v>345</v>
      </c>
      <c r="E103" s="26" t="s">
        <v>238</v>
      </c>
      <c r="F103" s="22">
        <v>400</v>
      </c>
      <c r="G103" s="72">
        <v>700000</v>
      </c>
      <c r="H103" s="72">
        <v>700000</v>
      </c>
    </row>
    <row r="104" spans="1:8" ht="114.75">
      <c r="A104" s="18" t="s">
        <v>456</v>
      </c>
      <c r="B104" s="18"/>
      <c r="C104" s="22" t="s">
        <v>54</v>
      </c>
      <c r="D104" s="22" t="s">
        <v>345</v>
      </c>
      <c r="E104" s="11" t="s">
        <v>295</v>
      </c>
      <c r="F104" s="22"/>
      <c r="G104" s="70">
        <f aca="true" t="shared" si="8" ref="G104:H106">G105</f>
        <v>500000</v>
      </c>
      <c r="H104" s="70">
        <f t="shared" si="8"/>
        <v>500000</v>
      </c>
    </row>
    <row r="105" spans="1:8" ht="102">
      <c r="A105" s="84" t="s">
        <v>342</v>
      </c>
      <c r="B105" s="84"/>
      <c r="C105" s="22" t="s">
        <v>54</v>
      </c>
      <c r="D105" s="22" t="s">
        <v>345</v>
      </c>
      <c r="E105" s="26" t="s">
        <v>610</v>
      </c>
      <c r="F105" s="22"/>
      <c r="G105" s="70">
        <f t="shared" si="8"/>
        <v>500000</v>
      </c>
      <c r="H105" s="70">
        <f t="shared" si="8"/>
        <v>500000</v>
      </c>
    </row>
    <row r="106" spans="1:8" ht="63.75">
      <c r="A106" s="88" t="s">
        <v>138</v>
      </c>
      <c r="B106" s="88"/>
      <c r="C106" s="22" t="s">
        <v>54</v>
      </c>
      <c r="D106" s="22" t="s">
        <v>345</v>
      </c>
      <c r="E106" s="26" t="s">
        <v>531</v>
      </c>
      <c r="F106" s="22"/>
      <c r="G106" s="70">
        <f t="shared" si="8"/>
        <v>500000</v>
      </c>
      <c r="H106" s="70">
        <f t="shared" si="8"/>
        <v>500000</v>
      </c>
    </row>
    <row r="107" spans="1:8" ht="12.75">
      <c r="A107" s="21" t="s">
        <v>324</v>
      </c>
      <c r="B107" s="21"/>
      <c r="C107" s="22" t="s">
        <v>54</v>
      </c>
      <c r="D107" s="22" t="s">
        <v>345</v>
      </c>
      <c r="E107" s="26" t="s">
        <v>531</v>
      </c>
      <c r="F107" s="22">
        <v>800</v>
      </c>
      <c r="G107" s="72">
        <v>500000</v>
      </c>
      <c r="H107" s="72">
        <v>500000</v>
      </c>
    </row>
    <row r="108" spans="1:8" ht="25.5">
      <c r="A108" s="18" t="s">
        <v>69</v>
      </c>
      <c r="B108" s="18"/>
      <c r="C108" s="19" t="s">
        <v>54</v>
      </c>
      <c r="D108" s="19">
        <v>12</v>
      </c>
      <c r="E108" s="11"/>
      <c r="F108" s="19"/>
      <c r="G108" s="70">
        <f aca="true" t="shared" si="9" ref="G108:H111">G109</f>
        <v>20000</v>
      </c>
      <c r="H108" s="70">
        <f t="shared" si="9"/>
        <v>20000</v>
      </c>
    </row>
    <row r="109" spans="1:8" ht="63.75">
      <c r="A109" s="28" t="s">
        <v>310</v>
      </c>
      <c r="B109" s="28"/>
      <c r="C109" s="22" t="s">
        <v>54</v>
      </c>
      <c r="D109" s="22">
        <v>12</v>
      </c>
      <c r="E109" s="26" t="s">
        <v>139</v>
      </c>
      <c r="F109" s="22"/>
      <c r="G109" s="70">
        <f t="shared" si="9"/>
        <v>20000</v>
      </c>
      <c r="H109" s="70">
        <f t="shared" si="9"/>
        <v>20000</v>
      </c>
    </row>
    <row r="110" spans="1:8" ht="36">
      <c r="A110" s="85" t="s">
        <v>142</v>
      </c>
      <c r="B110" s="85"/>
      <c r="C110" s="22" t="s">
        <v>54</v>
      </c>
      <c r="D110" s="22">
        <v>12</v>
      </c>
      <c r="E110" s="26" t="s">
        <v>141</v>
      </c>
      <c r="F110" s="22"/>
      <c r="G110" s="70">
        <f t="shared" si="9"/>
        <v>20000</v>
      </c>
      <c r="H110" s="70">
        <f t="shared" si="9"/>
        <v>20000</v>
      </c>
    </row>
    <row r="111" spans="1:8" ht="48">
      <c r="A111" s="85" t="s">
        <v>140</v>
      </c>
      <c r="B111" s="85"/>
      <c r="C111" s="22" t="s">
        <v>54</v>
      </c>
      <c r="D111" s="22">
        <v>12</v>
      </c>
      <c r="E111" s="26" t="s">
        <v>341</v>
      </c>
      <c r="F111" s="22"/>
      <c r="G111" s="70">
        <f t="shared" si="9"/>
        <v>20000</v>
      </c>
      <c r="H111" s="70">
        <f t="shared" si="9"/>
        <v>20000</v>
      </c>
    </row>
    <row r="112" spans="1:8" ht="12.75">
      <c r="A112" s="24" t="s">
        <v>324</v>
      </c>
      <c r="B112" s="24"/>
      <c r="C112" s="25" t="s">
        <v>54</v>
      </c>
      <c r="D112" s="25">
        <v>12</v>
      </c>
      <c r="E112" s="27" t="s">
        <v>341</v>
      </c>
      <c r="F112" s="25">
        <v>200</v>
      </c>
      <c r="G112" s="69">
        <v>20000</v>
      </c>
      <c r="H112" s="69">
        <v>20000</v>
      </c>
    </row>
    <row r="113" spans="1:8" ht="25.5">
      <c r="A113" s="30" t="s">
        <v>58</v>
      </c>
      <c r="B113" s="30"/>
      <c r="C113" s="31" t="s">
        <v>160</v>
      </c>
      <c r="D113" s="55" t="s">
        <v>623</v>
      </c>
      <c r="E113" s="31" t="s">
        <v>334</v>
      </c>
      <c r="F113" s="31" t="s">
        <v>334</v>
      </c>
      <c r="G113" s="73">
        <f>G114+G128</f>
        <v>51201821.230000004</v>
      </c>
      <c r="H113" s="73">
        <f>H114+H128</f>
        <v>7207254</v>
      </c>
    </row>
    <row r="114" spans="1:8" ht="12.75">
      <c r="A114" s="20" t="s">
        <v>432</v>
      </c>
      <c r="B114" s="20"/>
      <c r="C114" s="19" t="s">
        <v>160</v>
      </c>
      <c r="D114" s="53" t="s">
        <v>51</v>
      </c>
      <c r="E114" s="57"/>
      <c r="F114" s="57"/>
      <c r="G114" s="70">
        <f>G115</f>
        <v>39806140.230000004</v>
      </c>
      <c r="H114" s="70">
        <f>H115</f>
        <v>612016</v>
      </c>
    </row>
    <row r="115" spans="1:8" ht="89.25">
      <c r="A115" s="28" t="s">
        <v>5</v>
      </c>
      <c r="B115" s="28"/>
      <c r="C115" s="22" t="s">
        <v>160</v>
      </c>
      <c r="D115" s="54" t="s">
        <v>51</v>
      </c>
      <c r="E115" s="26" t="s">
        <v>297</v>
      </c>
      <c r="F115" s="57"/>
      <c r="G115" s="70">
        <f>G116+G124</f>
        <v>39806140.230000004</v>
      </c>
      <c r="H115" s="70">
        <f>H116+H124</f>
        <v>612016</v>
      </c>
    </row>
    <row r="116" spans="1:8" ht="127.5">
      <c r="A116" s="18" t="s">
        <v>417</v>
      </c>
      <c r="B116" s="18"/>
      <c r="C116" s="22" t="s">
        <v>160</v>
      </c>
      <c r="D116" s="54" t="s">
        <v>51</v>
      </c>
      <c r="E116" s="26" t="s">
        <v>418</v>
      </c>
      <c r="F116" s="57"/>
      <c r="G116" s="70">
        <f>G117</f>
        <v>39194124.230000004</v>
      </c>
      <c r="H116" s="70">
        <f>H117</f>
        <v>0</v>
      </c>
    </row>
    <row r="117" spans="1:8" ht="51">
      <c r="A117" s="214" t="s">
        <v>241</v>
      </c>
      <c r="B117" s="214"/>
      <c r="C117" s="22" t="s">
        <v>160</v>
      </c>
      <c r="D117" s="54" t="s">
        <v>51</v>
      </c>
      <c r="E117" s="26" t="s">
        <v>313</v>
      </c>
      <c r="F117" s="57"/>
      <c r="G117" s="70">
        <f>G118+G120+G122</f>
        <v>39194124.230000004</v>
      </c>
      <c r="H117" s="70">
        <f>H122</f>
        <v>0</v>
      </c>
    </row>
    <row r="118" spans="1:8" ht="63.75">
      <c r="A118" s="214" t="s">
        <v>339</v>
      </c>
      <c r="B118" s="214"/>
      <c r="C118" s="22" t="s">
        <v>160</v>
      </c>
      <c r="D118" s="54" t="s">
        <v>51</v>
      </c>
      <c r="E118" s="26" t="s">
        <v>204</v>
      </c>
      <c r="F118" s="57"/>
      <c r="G118" s="70">
        <f>G119</f>
        <v>31409414</v>
      </c>
      <c r="H118" s="70"/>
    </row>
    <row r="119" spans="1:8" ht="38.25">
      <c r="A119" s="21" t="s">
        <v>420</v>
      </c>
      <c r="B119" s="214"/>
      <c r="C119" s="22" t="s">
        <v>160</v>
      </c>
      <c r="D119" s="54" t="s">
        <v>51</v>
      </c>
      <c r="E119" s="26" t="s">
        <v>204</v>
      </c>
      <c r="F119" s="22">
        <v>400</v>
      </c>
      <c r="G119" s="219">
        <f>29373337+2036077</f>
        <v>31409414</v>
      </c>
      <c r="H119" s="70"/>
    </row>
    <row r="120" spans="1:8" ht="51">
      <c r="A120" s="214" t="s">
        <v>340</v>
      </c>
      <c r="B120" s="214"/>
      <c r="C120" s="22" t="s">
        <v>160</v>
      </c>
      <c r="D120" s="54" t="s">
        <v>51</v>
      </c>
      <c r="E120" s="26" t="s">
        <v>205</v>
      </c>
      <c r="F120" s="57"/>
      <c r="G120" s="70">
        <f>G121</f>
        <v>320504</v>
      </c>
      <c r="H120" s="70"/>
    </row>
    <row r="121" spans="1:8" ht="38.25">
      <c r="A121" s="21" t="s">
        <v>420</v>
      </c>
      <c r="B121" s="214"/>
      <c r="C121" s="22" t="s">
        <v>160</v>
      </c>
      <c r="D121" s="54" t="s">
        <v>51</v>
      </c>
      <c r="E121" s="26" t="s">
        <v>205</v>
      </c>
      <c r="F121" s="22">
        <v>400</v>
      </c>
      <c r="G121" s="219">
        <f>2356582-2036078</f>
        <v>320504</v>
      </c>
      <c r="H121" s="70"/>
    </row>
    <row r="122" spans="1:8" ht="114.75">
      <c r="A122" s="215" t="s">
        <v>316</v>
      </c>
      <c r="B122" s="214"/>
      <c r="C122" s="22" t="s">
        <v>160</v>
      </c>
      <c r="D122" s="54" t="s">
        <v>51</v>
      </c>
      <c r="E122" s="26" t="s">
        <v>483</v>
      </c>
      <c r="F122" s="57"/>
      <c r="G122" s="70">
        <f>G123</f>
        <v>7464206.23</v>
      </c>
      <c r="H122" s="70">
        <f>H123</f>
        <v>0</v>
      </c>
    </row>
    <row r="123" spans="1:8" ht="38.25">
      <c r="A123" s="21" t="s">
        <v>420</v>
      </c>
      <c r="B123" s="21"/>
      <c r="C123" s="22" t="s">
        <v>160</v>
      </c>
      <c r="D123" s="54" t="s">
        <v>51</v>
      </c>
      <c r="E123" s="26" t="s">
        <v>483</v>
      </c>
      <c r="F123" s="22">
        <v>400</v>
      </c>
      <c r="G123" s="72">
        <v>7464206.23</v>
      </c>
      <c r="H123" s="72"/>
    </row>
    <row r="124" spans="1:8" ht="114.75">
      <c r="A124" s="18" t="s">
        <v>6</v>
      </c>
      <c r="B124" s="18"/>
      <c r="C124" s="22" t="s">
        <v>160</v>
      </c>
      <c r="D124" s="54" t="s">
        <v>51</v>
      </c>
      <c r="E124" s="11" t="s">
        <v>74</v>
      </c>
      <c r="F124" s="57"/>
      <c r="G124" s="70">
        <f>G125</f>
        <v>612016</v>
      </c>
      <c r="H124" s="70">
        <f>H125</f>
        <v>612016</v>
      </c>
    </row>
    <row r="125" spans="1:8" ht="38.25">
      <c r="A125" s="82" t="s">
        <v>431</v>
      </c>
      <c r="B125" s="82"/>
      <c r="C125" s="22" t="s">
        <v>160</v>
      </c>
      <c r="D125" s="54" t="s">
        <v>51</v>
      </c>
      <c r="E125" s="26" t="s">
        <v>463</v>
      </c>
      <c r="F125" s="57"/>
      <c r="G125" s="70">
        <f>G126</f>
        <v>612016</v>
      </c>
      <c r="H125" s="70">
        <f>H126</f>
        <v>612016</v>
      </c>
    </row>
    <row r="126" spans="1:8" ht="36">
      <c r="A126" s="85" t="s">
        <v>462</v>
      </c>
      <c r="B126" s="85"/>
      <c r="C126" s="22" t="s">
        <v>160</v>
      </c>
      <c r="D126" s="54" t="s">
        <v>51</v>
      </c>
      <c r="E126" s="26" t="s">
        <v>461</v>
      </c>
      <c r="F126" s="57"/>
      <c r="G126" s="70">
        <f>SUM(G127:G127)</f>
        <v>612016</v>
      </c>
      <c r="H126" s="70">
        <f>SUM(H127:H127)</f>
        <v>612016</v>
      </c>
    </row>
    <row r="127" spans="1:8" ht="38.25">
      <c r="A127" s="21" t="s">
        <v>425</v>
      </c>
      <c r="B127" s="21"/>
      <c r="C127" s="22" t="s">
        <v>160</v>
      </c>
      <c r="D127" s="54" t="s">
        <v>51</v>
      </c>
      <c r="E127" s="26" t="s">
        <v>461</v>
      </c>
      <c r="F127" s="22">
        <v>200</v>
      </c>
      <c r="G127" s="72">
        <v>612016</v>
      </c>
      <c r="H127" s="72">
        <v>612016</v>
      </c>
    </row>
    <row r="128" spans="1:8" ht="12.75">
      <c r="A128" s="20" t="s">
        <v>78</v>
      </c>
      <c r="B128" s="20"/>
      <c r="C128" s="19" t="s">
        <v>160</v>
      </c>
      <c r="D128" s="19" t="s">
        <v>344</v>
      </c>
      <c r="E128" s="19" t="s">
        <v>334</v>
      </c>
      <c r="F128" s="19" t="s">
        <v>334</v>
      </c>
      <c r="G128" s="70">
        <f>G129+G135</f>
        <v>11395681</v>
      </c>
      <c r="H128" s="70">
        <f>H129+H135</f>
        <v>6595238</v>
      </c>
    </row>
    <row r="129" spans="1:8" ht="89.25">
      <c r="A129" s="28" t="s">
        <v>5</v>
      </c>
      <c r="B129" s="28"/>
      <c r="C129" s="22" t="s">
        <v>160</v>
      </c>
      <c r="D129" s="22" t="s">
        <v>344</v>
      </c>
      <c r="E129" s="26" t="s">
        <v>297</v>
      </c>
      <c r="F129" s="22" t="s">
        <v>334</v>
      </c>
      <c r="G129" s="70">
        <f aca="true" t="shared" si="10" ref="G129:H131">G130</f>
        <v>5640423</v>
      </c>
      <c r="H129" s="70">
        <f t="shared" si="10"/>
        <v>6095238</v>
      </c>
    </row>
    <row r="130" spans="1:8" ht="114.75">
      <c r="A130" s="18" t="s">
        <v>6</v>
      </c>
      <c r="B130" s="18"/>
      <c r="C130" s="22" t="s">
        <v>160</v>
      </c>
      <c r="D130" s="22" t="s">
        <v>344</v>
      </c>
      <c r="E130" s="11" t="s">
        <v>74</v>
      </c>
      <c r="F130" s="23" t="s">
        <v>334</v>
      </c>
      <c r="G130" s="70">
        <f t="shared" si="10"/>
        <v>5640423</v>
      </c>
      <c r="H130" s="70">
        <f t="shared" si="10"/>
        <v>6095238</v>
      </c>
    </row>
    <row r="131" spans="1:8" ht="38.25">
      <c r="A131" s="82" t="s">
        <v>537</v>
      </c>
      <c r="B131" s="82"/>
      <c r="C131" s="22" t="s">
        <v>160</v>
      </c>
      <c r="D131" s="22" t="s">
        <v>344</v>
      </c>
      <c r="E131" s="26" t="s">
        <v>615</v>
      </c>
      <c r="F131" s="23"/>
      <c r="G131" s="70">
        <f t="shared" si="10"/>
        <v>5640423</v>
      </c>
      <c r="H131" s="70">
        <f t="shared" si="10"/>
        <v>6095238</v>
      </c>
    </row>
    <row r="132" spans="1:8" ht="12.75">
      <c r="A132" s="88" t="s">
        <v>226</v>
      </c>
      <c r="B132" s="88"/>
      <c r="C132" s="22" t="s">
        <v>160</v>
      </c>
      <c r="D132" s="22" t="s">
        <v>344</v>
      </c>
      <c r="E132" s="26" t="s">
        <v>616</v>
      </c>
      <c r="F132" s="22" t="s">
        <v>334</v>
      </c>
      <c r="G132" s="70">
        <f>SUM(G133:G134)</f>
        <v>5640423</v>
      </c>
      <c r="H132" s="70">
        <f>SUM(H133:H134)</f>
        <v>6095238</v>
      </c>
    </row>
    <row r="133" spans="1:8" ht="38.25">
      <c r="A133" s="21" t="s">
        <v>425</v>
      </c>
      <c r="B133" s="21"/>
      <c r="C133" s="22" t="s">
        <v>160</v>
      </c>
      <c r="D133" s="22" t="s">
        <v>344</v>
      </c>
      <c r="E133" s="26" t="s">
        <v>616</v>
      </c>
      <c r="F133" s="22">
        <v>200</v>
      </c>
      <c r="G133" s="72">
        <v>2774000</v>
      </c>
      <c r="H133" s="72">
        <v>2774000</v>
      </c>
    </row>
    <row r="134" spans="1:8" ht="12.75">
      <c r="A134" s="21" t="s">
        <v>324</v>
      </c>
      <c r="B134" s="21"/>
      <c r="C134" s="22" t="s">
        <v>160</v>
      </c>
      <c r="D134" s="22" t="s">
        <v>344</v>
      </c>
      <c r="E134" s="26" t="s">
        <v>616</v>
      </c>
      <c r="F134" s="22">
        <v>800</v>
      </c>
      <c r="G134" s="72">
        <v>2866423</v>
      </c>
      <c r="H134" s="72">
        <v>3321238</v>
      </c>
    </row>
    <row r="135" spans="1:8" ht="63.75">
      <c r="A135" s="28" t="s">
        <v>1</v>
      </c>
      <c r="B135" s="28"/>
      <c r="C135" s="22" t="s">
        <v>160</v>
      </c>
      <c r="D135" s="22" t="s">
        <v>344</v>
      </c>
      <c r="E135" s="26" t="s">
        <v>145</v>
      </c>
      <c r="F135" s="22"/>
      <c r="G135" s="70">
        <f aca="true" t="shared" si="11" ref="G135:H137">G136</f>
        <v>5755258</v>
      </c>
      <c r="H135" s="70">
        <f t="shared" si="11"/>
        <v>500000</v>
      </c>
    </row>
    <row r="136" spans="1:8" ht="28.5" customHeight="1">
      <c r="A136" s="82" t="s">
        <v>208</v>
      </c>
      <c r="B136" s="82"/>
      <c r="C136" s="22" t="s">
        <v>160</v>
      </c>
      <c r="D136" s="22" t="s">
        <v>344</v>
      </c>
      <c r="E136" s="26" t="s">
        <v>520</v>
      </c>
      <c r="F136" s="22"/>
      <c r="G136" s="70">
        <f t="shared" si="11"/>
        <v>5755258</v>
      </c>
      <c r="H136" s="70">
        <f t="shared" si="11"/>
        <v>500000</v>
      </c>
    </row>
    <row r="137" spans="1:8" ht="25.5">
      <c r="A137" s="216" t="s">
        <v>522</v>
      </c>
      <c r="B137" s="216"/>
      <c r="C137" s="22" t="s">
        <v>160</v>
      </c>
      <c r="D137" s="22" t="s">
        <v>344</v>
      </c>
      <c r="E137" s="26" t="s">
        <v>521</v>
      </c>
      <c r="F137" s="22"/>
      <c r="G137" s="70">
        <f t="shared" si="11"/>
        <v>5755258</v>
      </c>
      <c r="H137" s="70">
        <f t="shared" si="11"/>
        <v>500000</v>
      </c>
    </row>
    <row r="138" spans="1:8" ht="38.25">
      <c r="A138" s="24" t="s">
        <v>425</v>
      </c>
      <c r="B138" s="24"/>
      <c r="C138" s="25" t="s">
        <v>160</v>
      </c>
      <c r="D138" s="25" t="s">
        <v>344</v>
      </c>
      <c r="E138" s="27" t="s">
        <v>521</v>
      </c>
      <c r="F138" s="25">
        <v>200</v>
      </c>
      <c r="G138" s="218">
        <f>500000+5255258</f>
        <v>5755258</v>
      </c>
      <c r="H138" s="69">
        <v>500000</v>
      </c>
    </row>
    <row r="139" spans="1:8" ht="12.75">
      <c r="A139" s="30" t="s">
        <v>79</v>
      </c>
      <c r="B139" s="30"/>
      <c r="C139" s="31" t="s">
        <v>161</v>
      </c>
      <c r="D139" s="55" t="s">
        <v>623</v>
      </c>
      <c r="E139" s="31" t="s">
        <v>334</v>
      </c>
      <c r="F139" s="31" t="s">
        <v>334</v>
      </c>
      <c r="G139" s="73">
        <f>G140+G151+G176+G182+G195</f>
        <v>244107113</v>
      </c>
      <c r="H139" s="73">
        <f>H140+H151+H176+H182+H195</f>
        <v>241056261</v>
      </c>
    </row>
    <row r="140" spans="1:8" ht="12.75">
      <c r="A140" s="20" t="s">
        <v>80</v>
      </c>
      <c r="B140" s="20"/>
      <c r="C140" s="19" t="s">
        <v>161</v>
      </c>
      <c r="D140" s="19" t="s">
        <v>51</v>
      </c>
      <c r="E140" s="19" t="s">
        <v>334</v>
      </c>
      <c r="F140" s="19" t="s">
        <v>334</v>
      </c>
      <c r="G140" s="70">
        <f aca="true" t="shared" si="12" ref="G140:H142">G141</f>
        <v>89043348</v>
      </c>
      <c r="H140" s="70">
        <f t="shared" si="12"/>
        <v>90277348</v>
      </c>
    </row>
    <row r="141" spans="1:8" ht="51">
      <c r="A141" s="28" t="s">
        <v>470</v>
      </c>
      <c r="B141" s="28"/>
      <c r="C141" s="22" t="s">
        <v>161</v>
      </c>
      <c r="D141" s="22" t="s">
        <v>51</v>
      </c>
      <c r="E141" s="26" t="s">
        <v>75</v>
      </c>
      <c r="F141" s="22" t="s">
        <v>334</v>
      </c>
      <c r="G141" s="70">
        <f t="shared" si="12"/>
        <v>89043348</v>
      </c>
      <c r="H141" s="70">
        <f t="shared" si="12"/>
        <v>90277348</v>
      </c>
    </row>
    <row r="142" spans="1:8" ht="63.75">
      <c r="A142" s="18" t="s">
        <v>471</v>
      </c>
      <c r="B142" s="18"/>
      <c r="C142" s="22" t="s">
        <v>161</v>
      </c>
      <c r="D142" s="22" t="s">
        <v>51</v>
      </c>
      <c r="E142" s="11" t="s">
        <v>76</v>
      </c>
      <c r="F142" s="23" t="s">
        <v>334</v>
      </c>
      <c r="G142" s="70">
        <f t="shared" si="12"/>
        <v>89043348</v>
      </c>
      <c r="H142" s="70">
        <f t="shared" si="12"/>
        <v>90277348</v>
      </c>
    </row>
    <row r="143" spans="1:8" ht="38.25">
      <c r="A143" s="82" t="s">
        <v>617</v>
      </c>
      <c r="B143" s="82"/>
      <c r="C143" s="22" t="s">
        <v>161</v>
      </c>
      <c r="D143" s="22" t="s">
        <v>51</v>
      </c>
      <c r="E143" s="26" t="s">
        <v>77</v>
      </c>
      <c r="F143" s="23"/>
      <c r="G143" s="70">
        <f>G144+G147</f>
        <v>89043348</v>
      </c>
      <c r="H143" s="70">
        <f>H144+H147</f>
        <v>90277348</v>
      </c>
    </row>
    <row r="144" spans="1:8" ht="153">
      <c r="A144" s="21" t="s">
        <v>489</v>
      </c>
      <c r="B144" s="21"/>
      <c r="C144" s="22" t="s">
        <v>161</v>
      </c>
      <c r="D144" s="22" t="s">
        <v>51</v>
      </c>
      <c r="E144" s="26" t="s">
        <v>490</v>
      </c>
      <c r="F144" s="22" t="s">
        <v>334</v>
      </c>
      <c r="G144" s="70">
        <f>SUM(G145:G146)</f>
        <v>52160389</v>
      </c>
      <c r="H144" s="70">
        <f>SUM(H145:H146)</f>
        <v>52160389</v>
      </c>
    </row>
    <row r="145" spans="1:8" ht="89.25">
      <c r="A145" s="21" t="s">
        <v>228</v>
      </c>
      <c r="B145" s="21"/>
      <c r="C145" s="22" t="s">
        <v>161</v>
      </c>
      <c r="D145" s="22" t="s">
        <v>51</v>
      </c>
      <c r="E145" s="26" t="s">
        <v>490</v>
      </c>
      <c r="F145" s="22" t="s">
        <v>109</v>
      </c>
      <c r="G145" s="220">
        <f>45097477+6622052</f>
        <v>51719529</v>
      </c>
      <c r="H145" s="220">
        <f>45097477+6622052</f>
        <v>51719529</v>
      </c>
    </row>
    <row r="146" spans="1:8" ht="38.25">
      <c r="A146" s="21" t="s">
        <v>425</v>
      </c>
      <c r="B146" s="21"/>
      <c r="C146" s="22" t="s">
        <v>161</v>
      </c>
      <c r="D146" s="22" t="s">
        <v>51</v>
      </c>
      <c r="E146" s="26" t="s">
        <v>490</v>
      </c>
      <c r="F146" s="22" t="s">
        <v>321</v>
      </c>
      <c r="G146" s="72">
        <v>440860</v>
      </c>
      <c r="H146" s="72">
        <v>440860</v>
      </c>
    </row>
    <row r="147" spans="1:8" ht="38.25">
      <c r="A147" s="23" t="s">
        <v>20</v>
      </c>
      <c r="B147" s="23"/>
      <c r="C147" s="22" t="s">
        <v>161</v>
      </c>
      <c r="D147" s="22" t="s">
        <v>51</v>
      </c>
      <c r="E147" s="26" t="s">
        <v>491</v>
      </c>
      <c r="F147" s="22"/>
      <c r="G147" s="70">
        <f>SUM(G148:G150)</f>
        <v>36882959</v>
      </c>
      <c r="H147" s="70">
        <f>SUM(H148:H150)</f>
        <v>38116959</v>
      </c>
    </row>
    <row r="148" spans="1:8" ht="89.25">
      <c r="A148" s="21" t="s">
        <v>228</v>
      </c>
      <c r="B148" s="21"/>
      <c r="C148" s="22" t="s">
        <v>161</v>
      </c>
      <c r="D148" s="22" t="s">
        <v>51</v>
      </c>
      <c r="E148" s="26" t="s">
        <v>491</v>
      </c>
      <c r="F148" s="22">
        <v>100</v>
      </c>
      <c r="G148" s="72">
        <v>15327000</v>
      </c>
      <c r="H148" s="72">
        <v>15327000</v>
      </c>
    </row>
    <row r="149" spans="1:8" ht="38.25">
      <c r="A149" s="21" t="s">
        <v>425</v>
      </c>
      <c r="B149" s="21"/>
      <c r="C149" s="22" t="s">
        <v>161</v>
      </c>
      <c r="D149" s="22" t="s">
        <v>51</v>
      </c>
      <c r="E149" s="26" t="s">
        <v>491</v>
      </c>
      <c r="F149" s="22">
        <v>200</v>
      </c>
      <c r="G149" s="72">
        <v>19277097</v>
      </c>
      <c r="H149" s="72">
        <v>20511097</v>
      </c>
    </row>
    <row r="150" spans="1:8" ht="12.75">
      <c r="A150" s="21" t="s">
        <v>324</v>
      </c>
      <c r="B150" s="21"/>
      <c r="C150" s="22" t="s">
        <v>161</v>
      </c>
      <c r="D150" s="22" t="s">
        <v>51</v>
      </c>
      <c r="E150" s="26" t="s">
        <v>491</v>
      </c>
      <c r="F150" s="22">
        <v>800</v>
      </c>
      <c r="G150" s="72">
        <v>2278862</v>
      </c>
      <c r="H150" s="72">
        <v>2278862</v>
      </c>
    </row>
    <row r="151" spans="1:8" ht="12.75">
      <c r="A151" s="20" t="s">
        <v>81</v>
      </c>
      <c r="B151" s="20"/>
      <c r="C151" s="19" t="s">
        <v>161</v>
      </c>
      <c r="D151" s="19" t="s">
        <v>53</v>
      </c>
      <c r="E151" s="19" t="s">
        <v>334</v>
      </c>
      <c r="F151" s="19" t="s">
        <v>334</v>
      </c>
      <c r="G151" s="70">
        <f>G152</f>
        <v>130899299</v>
      </c>
      <c r="H151" s="70">
        <f>H152</f>
        <v>126614447</v>
      </c>
    </row>
    <row r="152" spans="1:8" ht="51">
      <c r="A152" s="28" t="s">
        <v>472</v>
      </c>
      <c r="B152" s="28"/>
      <c r="C152" s="22" t="s">
        <v>161</v>
      </c>
      <c r="D152" s="22" t="s">
        <v>53</v>
      </c>
      <c r="E152" s="26" t="s">
        <v>75</v>
      </c>
      <c r="F152" s="22" t="s">
        <v>334</v>
      </c>
      <c r="G152" s="70">
        <f>G153</f>
        <v>130899299</v>
      </c>
      <c r="H152" s="70">
        <f>H153</f>
        <v>126614447</v>
      </c>
    </row>
    <row r="153" spans="1:8" ht="63.75">
      <c r="A153" s="18" t="s">
        <v>471</v>
      </c>
      <c r="B153" s="18"/>
      <c r="C153" s="22" t="s">
        <v>161</v>
      </c>
      <c r="D153" s="22" t="s">
        <v>53</v>
      </c>
      <c r="E153" s="26" t="s">
        <v>76</v>
      </c>
      <c r="F153" s="23" t="s">
        <v>334</v>
      </c>
      <c r="G153" s="70">
        <f>G154+G159+G169+G171+G174</f>
        <v>130899299</v>
      </c>
      <c r="H153" s="70">
        <f>H154+H159+H169+H171</f>
        <v>126614447</v>
      </c>
    </row>
    <row r="154" spans="1:8" ht="38.25">
      <c r="A154" s="82" t="s">
        <v>619</v>
      </c>
      <c r="B154" s="82"/>
      <c r="C154" s="22" t="s">
        <v>161</v>
      </c>
      <c r="D154" s="22" t="s">
        <v>53</v>
      </c>
      <c r="E154" s="26" t="s">
        <v>492</v>
      </c>
      <c r="F154" s="23"/>
      <c r="G154" s="70">
        <f>G155+G157</f>
        <v>109221095</v>
      </c>
      <c r="H154" s="70">
        <f>H155+H157</f>
        <v>112155603</v>
      </c>
    </row>
    <row r="155" spans="1:8" ht="178.5">
      <c r="A155" s="21" t="s">
        <v>186</v>
      </c>
      <c r="B155" s="21"/>
      <c r="C155" s="22" t="s">
        <v>161</v>
      </c>
      <c r="D155" s="22" t="s">
        <v>53</v>
      </c>
      <c r="E155" s="26" t="s">
        <v>493</v>
      </c>
      <c r="F155" s="22" t="s">
        <v>334</v>
      </c>
      <c r="G155" s="70">
        <f>G156</f>
        <v>92051006</v>
      </c>
      <c r="H155" s="70">
        <f>H156</f>
        <v>92051006</v>
      </c>
    </row>
    <row r="156" spans="1:8" ht="51">
      <c r="A156" s="21" t="s">
        <v>337</v>
      </c>
      <c r="B156" s="21"/>
      <c r="C156" s="22" t="s">
        <v>161</v>
      </c>
      <c r="D156" s="22" t="s">
        <v>53</v>
      </c>
      <c r="E156" s="26" t="s">
        <v>493</v>
      </c>
      <c r="F156" s="22">
        <v>600</v>
      </c>
      <c r="G156" s="220">
        <f>82545102+9505904</f>
        <v>92051006</v>
      </c>
      <c r="H156" s="220">
        <f>82954528+9096478</f>
        <v>92051006</v>
      </c>
    </row>
    <row r="157" spans="1:8" ht="38.25">
      <c r="A157" s="23" t="s">
        <v>20</v>
      </c>
      <c r="B157" s="23"/>
      <c r="C157" s="22" t="s">
        <v>161</v>
      </c>
      <c r="D157" s="22" t="s">
        <v>53</v>
      </c>
      <c r="E157" s="26" t="s">
        <v>494</v>
      </c>
      <c r="F157" s="22"/>
      <c r="G157" s="70">
        <f>G158</f>
        <v>17170089</v>
      </c>
      <c r="H157" s="70">
        <f>H158</f>
        <v>20104597</v>
      </c>
    </row>
    <row r="158" spans="1:8" ht="51">
      <c r="A158" s="21" t="s">
        <v>337</v>
      </c>
      <c r="B158" s="21"/>
      <c r="C158" s="22" t="s">
        <v>161</v>
      </c>
      <c r="D158" s="22" t="s">
        <v>53</v>
      </c>
      <c r="E158" s="26" t="s">
        <v>494</v>
      </c>
      <c r="F158" s="22">
        <v>600</v>
      </c>
      <c r="G158" s="72">
        <v>17170089</v>
      </c>
      <c r="H158" s="72">
        <v>20104597</v>
      </c>
    </row>
    <row r="159" spans="1:8" ht="25.5">
      <c r="A159" s="82" t="s">
        <v>620</v>
      </c>
      <c r="B159" s="82"/>
      <c r="C159" s="22" t="s">
        <v>161</v>
      </c>
      <c r="D159" s="22" t="s">
        <v>53</v>
      </c>
      <c r="E159" s="26" t="s">
        <v>495</v>
      </c>
      <c r="F159" s="22"/>
      <c r="G159" s="72">
        <f>G160+G162+G164+G166</f>
        <v>14613875</v>
      </c>
      <c r="H159" s="72">
        <f>H160+H162+H164+H166</f>
        <v>14458844</v>
      </c>
    </row>
    <row r="160" spans="1:8" ht="76.5">
      <c r="A160" s="82" t="s">
        <v>566</v>
      </c>
      <c r="B160" s="120"/>
      <c r="C160" s="22" t="s">
        <v>161</v>
      </c>
      <c r="D160" s="22" t="s">
        <v>53</v>
      </c>
      <c r="E160" s="26" t="s">
        <v>567</v>
      </c>
      <c r="F160" s="22"/>
      <c r="G160" s="70">
        <f>G161</f>
        <v>5943320</v>
      </c>
      <c r="H160" s="70">
        <f>H161</f>
        <v>5788289</v>
      </c>
    </row>
    <row r="161" spans="1:8" ht="51">
      <c r="A161" s="21" t="s">
        <v>337</v>
      </c>
      <c r="B161" s="21"/>
      <c r="C161" s="22" t="s">
        <v>161</v>
      </c>
      <c r="D161" s="22" t="s">
        <v>53</v>
      </c>
      <c r="E161" s="26" t="s">
        <v>567</v>
      </c>
      <c r="F161" s="22">
        <v>600</v>
      </c>
      <c r="G161" s="72">
        <f>772632+5170688</f>
        <v>5943320</v>
      </c>
      <c r="H161" s="72">
        <f>752478+5035811</f>
        <v>5788289</v>
      </c>
    </row>
    <row r="162" spans="1:8" ht="102">
      <c r="A162" s="215" t="s">
        <v>239</v>
      </c>
      <c r="B162" s="215"/>
      <c r="C162" s="22" t="s">
        <v>161</v>
      </c>
      <c r="D162" s="22" t="s">
        <v>53</v>
      </c>
      <c r="E162" s="26" t="s">
        <v>240</v>
      </c>
      <c r="F162" s="22"/>
      <c r="G162" s="72">
        <f>G163</f>
        <v>253933</v>
      </c>
      <c r="H162" s="72">
        <f>H163</f>
        <v>253933</v>
      </c>
    </row>
    <row r="163" spans="1:8" ht="51">
      <c r="A163" s="21" t="s">
        <v>337</v>
      </c>
      <c r="B163" s="21"/>
      <c r="C163" s="22" t="s">
        <v>161</v>
      </c>
      <c r="D163" s="22" t="s">
        <v>53</v>
      </c>
      <c r="E163" s="26" t="s">
        <v>240</v>
      </c>
      <c r="F163" s="22">
        <v>600</v>
      </c>
      <c r="G163" s="72">
        <v>253933</v>
      </c>
      <c r="H163" s="72">
        <v>253933</v>
      </c>
    </row>
    <row r="164" spans="1:8" ht="89.25">
      <c r="A164" s="120" t="s">
        <v>486</v>
      </c>
      <c r="B164" s="120"/>
      <c r="C164" s="22" t="s">
        <v>161</v>
      </c>
      <c r="D164" s="22" t="s">
        <v>53</v>
      </c>
      <c r="E164" s="26" t="s">
        <v>496</v>
      </c>
      <c r="F164" s="22"/>
      <c r="G164" s="70">
        <f>G165</f>
        <v>1698302</v>
      </c>
      <c r="H164" s="70">
        <f>H165</f>
        <v>1698302</v>
      </c>
    </row>
    <row r="165" spans="1:8" ht="51">
      <c r="A165" s="21" t="s">
        <v>337</v>
      </c>
      <c r="B165" s="21"/>
      <c r="C165" s="22" t="s">
        <v>161</v>
      </c>
      <c r="D165" s="22" t="s">
        <v>53</v>
      </c>
      <c r="E165" s="26" t="s">
        <v>496</v>
      </c>
      <c r="F165" s="22">
        <v>600</v>
      </c>
      <c r="G165" s="72">
        <v>1698302</v>
      </c>
      <c r="H165" s="72">
        <v>1698302</v>
      </c>
    </row>
    <row r="166" spans="1:8" ht="63.75">
      <c r="A166" s="21" t="s">
        <v>29</v>
      </c>
      <c r="B166" s="21"/>
      <c r="C166" s="22" t="s">
        <v>161</v>
      </c>
      <c r="D166" s="22" t="s">
        <v>53</v>
      </c>
      <c r="E166" s="26" t="s">
        <v>30</v>
      </c>
      <c r="F166" s="22"/>
      <c r="G166" s="72">
        <f>G167</f>
        <v>6718320</v>
      </c>
      <c r="H166" s="72">
        <f>H167</f>
        <v>6718320</v>
      </c>
    </row>
    <row r="167" spans="1:8" ht="51">
      <c r="A167" s="21" t="s">
        <v>337</v>
      </c>
      <c r="B167" s="21"/>
      <c r="C167" s="22" t="s">
        <v>161</v>
      </c>
      <c r="D167" s="22" t="s">
        <v>53</v>
      </c>
      <c r="E167" s="26" t="s">
        <v>30</v>
      </c>
      <c r="F167" s="22">
        <v>600</v>
      </c>
      <c r="G167" s="72">
        <v>6718320</v>
      </c>
      <c r="H167" s="72">
        <v>6718320</v>
      </c>
    </row>
    <row r="168" spans="1:8" ht="25.5">
      <c r="A168" s="214" t="s">
        <v>671</v>
      </c>
      <c r="B168" s="21"/>
      <c r="C168" s="22" t="s">
        <v>161</v>
      </c>
      <c r="D168" s="22" t="s">
        <v>53</v>
      </c>
      <c r="E168" s="26" t="s">
        <v>672</v>
      </c>
      <c r="F168" s="22"/>
      <c r="G168" s="70">
        <f>G169</f>
        <v>3201523</v>
      </c>
      <c r="H168" s="70">
        <f>H169</f>
        <v>0</v>
      </c>
    </row>
    <row r="169" spans="1:8" ht="89.25">
      <c r="A169" s="214" t="s">
        <v>673</v>
      </c>
      <c r="B169" s="21"/>
      <c r="C169" s="22" t="s">
        <v>161</v>
      </c>
      <c r="D169" s="22" t="s">
        <v>53</v>
      </c>
      <c r="E169" s="26" t="s">
        <v>674</v>
      </c>
      <c r="F169" s="22"/>
      <c r="G169" s="70">
        <f>G170</f>
        <v>3201523</v>
      </c>
      <c r="H169" s="70">
        <f>H170</f>
        <v>0</v>
      </c>
    </row>
    <row r="170" spans="1:8" ht="51">
      <c r="A170" s="21" t="s">
        <v>337</v>
      </c>
      <c r="B170" s="21"/>
      <c r="C170" s="22" t="s">
        <v>161</v>
      </c>
      <c r="D170" s="22" t="s">
        <v>53</v>
      </c>
      <c r="E170" s="26" t="s">
        <v>674</v>
      </c>
      <c r="F170" s="22">
        <v>600</v>
      </c>
      <c r="G170" s="72">
        <f>64030+3137493</f>
        <v>3201523</v>
      </c>
      <c r="H170" s="72"/>
    </row>
    <row r="171" spans="1:8" ht="25.5">
      <c r="A171" s="214" t="s">
        <v>349</v>
      </c>
      <c r="B171" s="214"/>
      <c r="C171" s="22" t="s">
        <v>161</v>
      </c>
      <c r="D171" s="22" t="s">
        <v>53</v>
      </c>
      <c r="E171" s="26" t="s">
        <v>311</v>
      </c>
      <c r="F171" s="22"/>
      <c r="G171" s="70">
        <f>G172</f>
        <v>3226298</v>
      </c>
      <c r="H171" s="70">
        <f>H172</f>
        <v>0</v>
      </c>
    </row>
    <row r="172" spans="1:8" ht="51">
      <c r="A172" s="214" t="s">
        <v>675</v>
      </c>
      <c r="B172" s="214"/>
      <c r="C172" s="22" t="s">
        <v>161</v>
      </c>
      <c r="D172" s="22" t="s">
        <v>53</v>
      </c>
      <c r="E172" s="26" t="s">
        <v>312</v>
      </c>
      <c r="F172" s="22"/>
      <c r="G172" s="70">
        <f>G173</f>
        <v>3226298</v>
      </c>
      <c r="H172" s="70">
        <f>H173</f>
        <v>0</v>
      </c>
    </row>
    <row r="173" spans="1:8" ht="51">
      <c r="A173" s="21" t="s">
        <v>337</v>
      </c>
      <c r="B173" s="21"/>
      <c r="C173" s="22" t="s">
        <v>161</v>
      </c>
      <c r="D173" s="22" t="s">
        <v>53</v>
      </c>
      <c r="E173" s="26" t="s">
        <v>312</v>
      </c>
      <c r="F173" s="22">
        <v>600</v>
      </c>
      <c r="G173" s="72">
        <f>62084+3164214</f>
        <v>3226298</v>
      </c>
      <c r="H173" s="72"/>
    </row>
    <row r="174" spans="1:8" ht="76.5">
      <c r="A174" s="214" t="s">
        <v>676</v>
      </c>
      <c r="B174" s="21"/>
      <c r="C174" s="22" t="s">
        <v>161</v>
      </c>
      <c r="D174" s="22" t="s">
        <v>53</v>
      </c>
      <c r="E174" s="26" t="s">
        <v>677</v>
      </c>
      <c r="F174" s="22"/>
      <c r="G174" s="72">
        <f>G175</f>
        <v>636508</v>
      </c>
      <c r="H174" s="72"/>
    </row>
    <row r="175" spans="1:8" ht="51">
      <c r="A175" s="21" t="s">
        <v>337</v>
      </c>
      <c r="B175" s="21"/>
      <c r="C175" s="22" t="s">
        <v>161</v>
      </c>
      <c r="D175" s="22" t="s">
        <v>53</v>
      </c>
      <c r="E175" s="26" t="s">
        <v>677</v>
      </c>
      <c r="F175" s="22">
        <v>600</v>
      </c>
      <c r="G175" s="72">
        <v>636508</v>
      </c>
      <c r="H175" s="72"/>
    </row>
    <row r="176" spans="1:8" ht="25.5">
      <c r="A176" s="18" t="s">
        <v>303</v>
      </c>
      <c r="B176" s="18"/>
      <c r="C176" s="22" t="s">
        <v>161</v>
      </c>
      <c r="D176" s="54" t="s">
        <v>344</v>
      </c>
      <c r="E176" s="26"/>
      <c r="F176" s="22"/>
      <c r="G176" s="70">
        <f aca="true" t="shared" si="13" ref="G176:H180">G177</f>
        <v>16841640</v>
      </c>
      <c r="H176" s="70">
        <f t="shared" si="13"/>
        <v>16841640</v>
      </c>
    </row>
    <row r="177" spans="1:8" ht="51">
      <c r="A177" s="28" t="s">
        <v>470</v>
      </c>
      <c r="B177" s="28"/>
      <c r="C177" s="22" t="s">
        <v>161</v>
      </c>
      <c r="D177" s="54" t="s">
        <v>344</v>
      </c>
      <c r="E177" s="26" t="s">
        <v>75</v>
      </c>
      <c r="F177" s="22"/>
      <c r="G177" s="70">
        <f t="shared" si="13"/>
        <v>16841640</v>
      </c>
      <c r="H177" s="70">
        <f t="shared" si="13"/>
        <v>16841640</v>
      </c>
    </row>
    <row r="178" spans="1:8" ht="76.5">
      <c r="A178" s="18" t="s">
        <v>206</v>
      </c>
      <c r="B178" s="18"/>
      <c r="C178" s="22" t="s">
        <v>161</v>
      </c>
      <c r="D178" s="54" t="s">
        <v>344</v>
      </c>
      <c r="E178" s="11" t="s">
        <v>497</v>
      </c>
      <c r="F178" s="23" t="s">
        <v>334</v>
      </c>
      <c r="G178" s="70">
        <f t="shared" si="13"/>
        <v>16841640</v>
      </c>
      <c r="H178" s="70">
        <f t="shared" si="13"/>
        <v>16841640</v>
      </c>
    </row>
    <row r="179" spans="1:8" ht="51">
      <c r="A179" s="82" t="s">
        <v>621</v>
      </c>
      <c r="B179" s="82"/>
      <c r="C179" s="22" t="s">
        <v>161</v>
      </c>
      <c r="D179" s="54" t="s">
        <v>344</v>
      </c>
      <c r="E179" s="26" t="s">
        <v>498</v>
      </c>
      <c r="F179" s="23"/>
      <c r="G179" s="70">
        <f t="shared" si="13"/>
        <v>16841640</v>
      </c>
      <c r="H179" s="70">
        <f t="shared" si="13"/>
        <v>16841640</v>
      </c>
    </row>
    <row r="180" spans="1:8" ht="38.25">
      <c r="A180" s="23" t="s">
        <v>20</v>
      </c>
      <c r="B180" s="23"/>
      <c r="C180" s="22" t="s">
        <v>161</v>
      </c>
      <c r="D180" s="54" t="s">
        <v>344</v>
      </c>
      <c r="E180" s="26" t="s">
        <v>499</v>
      </c>
      <c r="F180" s="22" t="s">
        <v>334</v>
      </c>
      <c r="G180" s="70">
        <f t="shared" si="13"/>
        <v>16841640</v>
      </c>
      <c r="H180" s="70">
        <f t="shared" si="13"/>
        <v>16841640</v>
      </c>
    </row>
    <row r="181" spans="1:8" ht="51">
      <c r="A181" s="21" t="s">
        <v>337</v>
      </c>
      <c r="B181" s="21"/>
      <c r="C181" s="22" t="s">
        <v>161</v>
      </c>
      <c r="D181" s="54" t="s">
        <v>344</v>
      </c>
      <c r="E181" s="26" t="s">
        <v>499</v>
      </c>
      <c r="F181" s="22">
        <v>600</v>
      </c>
      <c r="G181" s="72">
        <v>16841640</v>
      </c>
      <c r="H181" s="72">
        <v>16841640</v>
      </c>
    </row>
    <row r="182" spans="1:8" ht="12.75">
      <c r="A182" s="20" t="s">
        <v>304</v>
      </c>
      <c r="B182" s="20"/>
      <c r="C182" s="19" t="s">
        <v>161</v>
      </c>
      <c r="D182" s="19" t="s">
        <v>161</v>
      </c>
      <c r="E182" s="19" t="s">
        <v>334</v>
      </c>
      <c r="F182" s="19" t="s">
        <v>334</v>
      </c>
      <c r="G182" s="70">
        <f>G183</f>
        <v>1263230</v>
      </c>
      <c r="H182" s="70">
        <f>H183</f>
        <v>1263230</v>
      </c>
    </row>
    <row r="183" spans="1:8" ht="89.25">
      <c r="A183" s="28" t="s">
        <v>602</v>
      </c>
      <c r="B183" s="28"/>
      <c r="C183" s="22" t="s">
        <v>161</v>
      </c>
      <c r="D183" s="22" t="s">
        <v>161</v>
      </c>
      <c r="E183" s="26" t="s">
        <v>601</v>
      </c>
      <c r="F183" s="22" t="s">
        <v>334</v>
      </c>
      <c r="G183" s="70">
        <f>G184</f>
        <v>1263230</v>
      </c>
      <c r="H183" s="70">
        <f>H184</f>
        <v>1263230</v>
      </c>
    </row>
    <row r="184" spans="1:8" ht="127.5">
      <c r="A184" s="18" t="s">
        <v>536</v>
      </c>
      <c r="B184" s="18"/>
      <c r="C184" s="22" t="s">
        <v>161</v>
      </c>
      <c r="D184" s="22" t="s">
        <v>161</v>
      </c>
      <c r="E184" s="11" t="s">
        <v>14</v>
      </c>
      <c r="F184" s="23" t="s">
        <v>334</v>
      </c>
      <c r="G184" s="70">
        <f>G185+G192</f>
        <v>1263230</v>
      </c>
      <c r="H184" s="70">
        <f>H185+H192</f>
        <v>1263230</v>
      </c>
    </row>
    <row r="185" spans="1:8" ht="38.25">
      <c r="A185" s="88" t="s">
        <v>13</v>
      </c>
      <c r="B185" s="88"/>
      <c r="C185" s="22" t="s">
        <v>161</v>
      </c>
      <c r="D185" s="22" t="s">
        <v>161</v>
      </c>
      <c r="E185" s="26" t="s">
        <v>12</v>
      </c>
      <c r="F185" s="23"/>
      <c r="G185" s="70">
        <f>G186+G189</f>
        <v>1163230</v>
      </c>
      <c r="H185" s="70">
        <f>H186+H189</f>
        <v>1163230</v>
      </c>
    </row>
    <row r="186" spans="1:8" ht="25.5">
      <c r="A186" s="88" t="s">
        <v>11</v>
      </c>
      <c r="B186" s="88"/>
      <c r="C186" s="22" t="s">
        <v>161</v>
      </c>
      <c r="D186" s="22" t="s">
        <v>161</v>
      </c>
      <c r="E186" s="26" t="s">
        <v>10</v>
      </c>
      <c r="F186" s="23"/>
      <c r="G186" s="70">
        <f>SUM(G187:G188)</f>
        <v>100000</v>
      </c>
      <c r="H186" s="70">
        <f>SUM(H187:H188)</f>
        <v>100000</v>
      </c>
    </row>
    <row r="187" spans="1:8" ht="38.25">
      <c r="A187" s="21" t="s">
        <v>425</v>
      </c>
      <c r="B187" s="21"/>
      <c r="C187" s="22" t="s">
        <v>161</v>
      </c>
      <c r="D187" s="22" t="s">
        <v>161</v>
      </c>
      <c r="E187" s="26" t="s">
        <v>10</v>
      </c>
      <c r="F187" s="23">
        <v>200</v>
      </c>
      <c r="G187" s="72">
        <v>90000</v>
      </c>
      <c r="H187" s="72">
        <v>90000</v>
      </c>
    </row>
    <row r="188" spans="1:8" ht="51">
      <c r="A188" s="21" t="s">
        <v>337</v>
      </c>
      <c r="B188" s="21"/>
      <c r="C188" s="22" t="s">
        <v>161</v>
      </c>
      <c r="D188" s="22" t="s">
        <v>161</v>
      </c>
      <c r="E188" s="26" t="s">
        <v>10</v>
      </c>
      <c r="F188" s="23">
        <v>600</v>
      </c>
      <c r="G188" s="72">
        <v>10000</v>
      </c>
      <c r="H188" s="72">
        <v>10000</v>
      </c>
    </row>
    <row r="189" spans="1:8" ht="38.25">
      <c r="A189" s="120" t="s">
        <v>21</v>
      </c>
      <c r="B189" s="120"/>
      <c r="C189" s="22" t="s">
        <v>161</v>
      </c>
      <c r="D189" s="22" t="s">
        <v>161</v>
      </c>
      <c r="E189" s="26" t="s">
        <v>473</v>
      </c>
      <c r="F189" s="23"/>
      <c r="G189" s="70">
        <f>SUM(G190:G191)</f>
        <v>1063230</v>
      </c>
      <c r="H189" s="70">
        <f>SUM(H190:H191)</f>
        <v>1063230</v>
      </c>
    </row>
    <row r="190" spans="1:8" ht="25.5">
      <c r="A190" s="21" t="s">
        <v>328</v>
      </c>
      <c r="B190" s="21"/>
      <c r="C190" s="22" t="s">
        <v>161</v>
      </c>
      <c r="D190" s="22" t="s">
        <v>161</v>
      </c>
      <c r="E190" s="26" t="s">
        <v>473</v>
      </c>
      <c r="F190" s="23">
        <v>300</v>
      </c>
      <c r="G190" s="72">
        <v>631276.8</v>
      </c>
      <c r="H190" s="72">
        <v>631276.8</v>
      </c>
    </row>
    <row r="191" spans="1:8" ht="51">
      <c r="A191" s="21" t="s">
        <v>337</v>
      </c>
      <c r="B191" s="21"/>
      <c r="C191" s="22" t="s">
        <v>161</v>
      </c>
      <c r="D191" s="22" t="s">
        <v>161</v>
      </c>
      <c r="E191" s="26" t="s">
        <v>473</v>
      </c>
      <c r="F191" s="23">
        <v>600</v>
      </c>
      <c r="G191" s="72">
        <v>431953.2</v>
      </c>
      <c r="H191" s="72">
        <v>431953.2</v>
      </c>
    </row>
    <row r="192" spans="1:8" ht="63.75">
      <c r="A192" s="88" t="s">
        <v>243</v>
      </c>
      <c r="B192" s="88"/>
      <c r="C192" s="22" t="s">
        <v>161</v>
      </c>
      <c r="D192" s="22" t="s">
        <v>161</v>
      </c>
      <c r="E192" s="26" t="s">
        <v>244</v>
      </c>
      <c r="F192" s="23"/>
      <c r="G192" s="70">
        <f>G193</f>
        <v>100000</v>
      </c>
      <c r="H192" s="70">
        <f>H193</f>
        <v>100000</v>
      </c>
    </row>
    <row r="193" spans="1:8" ht="25.5">
      <c r="A193" s="88" t="s">
        <v>246</v>
      </c>
      <c r="B193" s="88"/>
      <c r="C193" s="22" t="s">
        <v>161</v>
      </c>
      <c r="D193" s="22" t="s">
        <v>161</v>
      </c>
      <c r="E193" s="26" t="s">
        <v>245</v>
      </c>
      <c r="F193" s="23"/>
      <c r="G193" s="70">
        <f>G194</f>
        <v>100000</v>
      </c>
      <c r="H193" s="70">
        <f>H194</f>
        <v>100000</v>
      </c>
    </row>
    <row r="194" spans="1:8" ht="38.25">
      <c r="A194" s="21" t="s">
        <v>425</v>
      </c>
      <c r="B194" s="21"/>
      <c r="C194" s="22" t="s">
        <v>161</v>
      </c>
      <c r="D194" s="22" t="s">
        <v>161</v>
      </c>
      <c r="E194" s="26" t="s">
        <v>245</v>
      </c>
      <c r="F194" s="23">
        <v>200</v>
      </c>
      <c r="G194" s="72">
        <v>100000</v>
      </c>
      <c r="H194" s="72">
        <v>100000</v>
      </c>
    </row>
    <row r="195" spans="1:8" ht="25.5">
      <c r="A195" s="20" t="s">
        <v>82</v>
      </c>
      <c r="B195" s="20"/>
      <c r="C195" s="19" t="s">
        <v>161</v>
      </c>
      <c r="D195" s="19" t="s">
        <v>345</v>
      </c>
      <c r="E195" s="19" t="s">
        <v>334</v>
      </c>
      <c r="F195" s="19" t="s">
        <v>334</v>
      </c>
      <c r="G195" s="70">
        <f>G196</f>
        <v>6059596</v>
      </c>
      <c r="H195" s="70">
        <f>H196</f>
        <v>6059596</v>
      </c>
    </row>
    <row r="196" spans="1:8" ht="51">
      <c r="A196" s="28" t="s">
        <v>472</v>
      </c>
      <c r="B196" s="28"/>
      <c r="C196" s="22" t="s">
        <v>161</v>
      </c>
      <c r="D196" s="22" t="s">
        <v>345</v>
      </c>
      <c r="E196" s="26" t="s">
        <v>75</v>
      </c>
      <c r="F196" s="22" t="s">
        <v>334</v>
      </c>
      <c r="G196" s="70">
        <f>G197</f>
        <v>6059596</v>
      </c>
      <c r="H196" s="70">
        <f>H197</f>
        <v>6059596</v>
      </c>
    </row>
    <row r="197" spans="1:8" ht="76.5">
      <c r="A197" s="18" t="s">
        <v>207</v>
      </c>
      <c r="B197" s="18"/>
      <c r="C197" s="22" t="s">
        <v>161</v>
      </c>
      <c r="D197" s="22" t="s">
        <v>345</v>
      </c>
      <c r="E197" s="26" t="s">
        <v>500</v>
      </c>
      <c r="F197" s="23" t="s">
        <v>334</v>
      </c>
      <c r="G197" s="70">
        <f>G198+G201</f>
        <v>6059596</v>
      </c>
      <c r="H197" s="70">
        <f>H198+H201</f>
        <v>6059596</v>
      </c>
    </row>
    <row r="198" spans="1:8" ht="76.5">
      <c r="A198" s="82" t="s">
        <v>622</v>
      </c>
      <c r="B198" s="82"/>
      <c r="C198" s="22" t="s">
        <v>161</v>
      </c>
      <c r="D198" s="22" t="s">
        <v>345</v>
      </c>
      <c r="E198" s="26" t="s">
        <v>501</v>
      </c>
      <c r="F198" s="23"/>
      <c r="G198" s="70">
        <f>G199</f>
        <v>231090</v>
      </c>
      <c r="H198" s="70">
        <f>H199</f>
        <v>231090</v>
      </c>
    </row>
    <row r="199" spans="1:8" ht="63.75">
      <c r="A199" s="21" t="s">
        <v>113</v>
      </c>
      <c r="B199" s="21"/>
      <c r="C199" s="22" t="s">
        <v>161</v>
      </c>
      <c r="D199" s="22" t="s">
        <v>345</v>
      </c>
      <c r="E199" s="26" t="s">
        <v>502</v>
      </c>
      <c r="F199" s="22"/>
      <c r="G199" s="70">
        <f>G200</f>
        <v>231090</v>
      </c>
      <c r="H199" s="70">
        <f>H200</f>
        <v>231090</v>
      </c>
    </row>
    <row r="200" spans="1:8" ht="89.25">
      <c r="A200" s="21" t="s">
        <v>228</v>
      </c>
      <c r="B200" s="21"/>
      <c r="C200" s="22" t="s">
        <v>161</v>
      </c>
      <c r="D200" s="22" t="s">
        <v>345</v>
      </c>
      <c r="E200" s="26" t="s">
        <v>502</v>
      </c>
      <c r="F200" s="22">
        <v>100</v>
      </c>
      <c r="G200" s="220">
        <f>219131+11959</f>
        <v>231090</v>
      </c>
      <c r="H200" s="220">
        <f>219131+11959</f>
        <v>231090</v>
      </c>
    </row>
    <row r="201" spans="1:8" ht="63.75">
      <c r="A201" s="88" t="s">
        <v>517</v>
      </c>
      <c r="B201" s="88"/>
      <c r="C201" s="22" t="s">
        <v>161</v>
      </c>
      <c r="D201" s="22" t="s">
        <v>345</v>
      </c>
      <c r="E201" s="26" t="s">
        <v>504</v>
      </c>
      <c r="F201" s="22"/>
      <c r="G201" s="70">
        <f>G202</f>
        <v>5828506</v>
      </c>
      <c r="H201" s="70">
        <f>H202</f>
        <v>5828506</v>
      </c>
    </row>
    <row r="202" spans="1:8" ht="38.25">
      <c r="A202" s="23" t="s">
        <v>20</v>
      </c>
      <c r="B202" s="23"/>
      <c r="C202" s="22" t="s">
        <v>161</v>
      </c>
      <c r="D202" s="22" t="s">
        <v>345</v>
      </c>
      <c r="E202" s="26" t="s">
        <v>505</v>
      </c>
      <c r="F202" s="22" t="s">
        <v>334</v>
      </c>
      <c r="G202" s="70">
        <f>SUM(G203:G205)</f>
        <v>5828506</v>
      </c>
      <c r="H202" s="70">
        <f>SUM(H203:H205)</f>
        <v>5828506</v>
      </c>
    </row>
    <row r="203" spans="1:8" ht="89.25">
      <c r="A203" s="21" t="s">
        <v>228</v>
      </c>
      <c r="B203" s="21"/>
      <c r="C203" s="22" t="s">
        <v>161</v>
      </c>
      <c r="D203" s="22" t="s">
        <v>345</v>
      </c>
      <c r="E203" s="26" t="s">
        <v>505</v>
      </c>
      <c r="F203" s="22" t="s">
        <v>109</v>
      </c>
      <c r="G203" s="72">
        <v>4943000</v>
      </c>
      <c r="H203" s="72">
        <v>4943000</v>
      </c>
    </row>
    <row r="204" spans="1:8" ht="38.25">
      <c r="A204" s="21" t="s">
        <v>425</v>
      </c>
      <c r="B204" s="21"/>
      <c r="C204" s="22" t="s">
        <v>161</v>
      </c>
      <c r="D204" s="22" t="s">
        <v>345</v>
      </c>
      <c r="E204" s="26" t="s">
        <v>505</v>
      </c>
      <c r="F204" s="22" t="s">
        <v>321</v>
      </c>
      <c r="G204" s="72">
        <v>880000</v>
      </c>
      <c r="H204" s="72">
        <v>880000</v>
      </c>
    </row>
    <row r="205" spans="1:8" ht="12.75">
      <c r="A205" s="24" t="s">
        <v>324</v>
      </c>
      <c r="B205" s="24"/>
      <c r="C205" s="25" t="s">
        <v>161</v>
      </c>
      <c r="D205" s="25" t="s">
        <v>345</v>
      </c>
      <c r="E205" s="27" t="s">
        <v>505</v>
      </c>
      <c r="F205" s="25">
        <v>800</v>
      </c>
      <c r="G205" s="69">
        <v>5506</v>
      </c>
      <c r="H205" s="69">
        <v>5506</v>
      </c>
    </row>
    <row r="206" spans="1:8" ht="12.75">
      <c r="A206" s="30" t="s">
        <v>217</v>
      </c>
      <c r="B206" s="30"/>
      <c r="C206" s="31" t="s">
        <v>71</v>
      </c>
      <c r="D206" s="55" t="s">
        <v>623</v>
      </c>
      <c r="E206" s="31" t="s">
        <v>334</v>
      </c>
      <c r="F206" s="31" t="s">
        <v>334</v>
      </c>
      <c r="G206" s="73">
        <f>G207</f>
        <v>24038156</v>
      </c>
      <c r="H206" s="73">
        <f>H207</f>
        <v>24506156</v>
      </c>
    </row>
    <row r="207" spans="1:8" ht="12.75">
      <c r="A207" s="20" t="s">
        <v>83</v>
      </c>
      <c r="B207" s="20"/>
      <c r="C207" s="19" t="s">
        <v>71</v>
      </c>
      <c r="D207" s="19" t="s">
        <v>51</v>
      </c>
      <c r="E207" s="19" t="s">
        <v>334</v>
      </c>
      <c r="F207" s="19" t="s">
        <v>334</v>
      </c>
      <c r="G207" s="70">
        <f>G208</f>
        <v>24038156</v>
      </c>
      <c r="H207" s="70">
        <f>H208</f>
        <v>24506156</v>
      </c>
    </row>
    <row r="208" spans="1:8" ht="38.25">
      <c r="A208" s="28" t="s">
        <v>279</v>
      </c>
      <c r="B208" s="28"/>
      <c r="C208" s="22" t="s">
        <v>71</v>
      </c>
      <c r="D208" s="22" t="s">
        <v>51</v>
      </c>
      <c r="E208" s="26" t="s">
        <v>506</v>
      </c>
      <c r="F208" s="22" t="s">
        <v>334</v>
      </c>
      <c r="G208" s="70">
        <f>G209+G215</f>
        <v>24038156</v>
      </c>
      <c r="H208" s="70">
        <f>H209+H215</f>
        <v>24506156</v>
      </c>
    </row>
    <row r="209" spans="1:8" ht="51">
      <c r="A209" s="18" t="s">
        <v>103</v>
      </c>
      <c r="B209" s="18"/>
      <c r="C209" s="22" t="s">
        <v>71</v>
      </c>
      <c r="D209" s="22" t="s">
        <v>51</v>
      </c>
      <c r="E209" s="26" t="s">
        <v>507</v>
      </c>
      <c r="F209" s="23" t="s">
        <v>334</v>
      </c>
      <c r="G209" s="70">
        <f>G210</f>
        <v>4560091</v>
      </c>
      <c r="H209" s="70">
        <f>H210</f>
        <v>4560091</v>
      </c>
    </row>
    <row r="210" spans="1:8" ht="25.5">
      <c r="A210" s="84" t="s">
        <v>9</v>
      </c>
      <c r="B210" s="84"/>
      <c r="C210" s="22" t="s">
        <v>71</v>
      </c>
      <c r="D210" s="22" t="s">
        <v>51</v>
      </c>
      <c r="E210" s="26" t="s">
        <v>508</v>
      </c>
      <c r="F210" s="23"/>
      <c r="G210" s="70">
        <f>G211</f>
        <v>4560091</v>
      </c>
      <c r="H210" s="70">
        <f>H211</f>
        <v>4560091</v>
      </c>
    </row>
    <row r="211" spans="1:8" ht="38.25">
      <c r="A211" s="23" t="s">
        <v>227</v>
      </c>
      <c r="B211" s="23"/>
      <c r="C211" s="22" t="s">
        <v>71</v>
      </c>
      <c r="D211" s="22" t="s">
        <v>51</v>
      </c>
      <c r="E211" s="26" t="s">
        <v>509</v>
      </c>
      <c r="F211" s="22" t="s">
        <v>334</v>
      </c>
      <c r="G211" s="70">
        <f>SUM(G212:G214)</f>
        <v>4560091</v>
      </c>
      <c r="H211" s="70">
        <f>SUM(H212:H214)</f>
        <v>4560091</v>
      </c>
    </row>
    <row r="212" spans="1:8" ht="89.25">
      <c r="A212" s="21" t="s">
        <v>228</v>
      </c>
      <c r="B212" s="21"/>
      <c r="C212" s="22" t="s">
        <v>71</v>
      </c>
      <c r="D212" s="22" t="s">
        <v>51</v>
      </c>
      <c r="E212" s="26" t="s">
        <v>509</v>
      </c>
      <c r="F212" s="22">
        <v>100</v>
      </c>
      <c r="G212" s="72">
        <v>4082000</v>
      </c>
      <c r="H212" s="72">
        <v>4082000</v>
      </c>
    </row>
    <row r="213" spans="1:8" ht="38.25">
      <c r="A213" s="21" t="s">
        <v>425</v>
      </c>
      <c r="B213" s="21"/>
      <c r="C213" s="22" t="s">
        <v>71</v>
      </c>
      <c r="D213" s="22" t="s">
        <v>51</v>
      </c>
      <c r="E213" s="26" t="s">
        <v>509</v>
      </c>
      <c r="F213" s="22">
        <v>200</v>
      </c>
      <c r="G213" s="72">
        <v>443842</v>
      </c>
      <c r="H213" s="72">
        <v>443842</v>
      </c>
    </row>
    <row r="214" spans="1:8" ht="12.75">
      <c r="A214" s="21" t="s">
        <v>324</v>
      </c>
      <c r="B214" s="21"/>
      <c r="C214" s="22" t="s">
        <v>71</v>
      </c>
      <c r="D214" s="22" t="s">
        <v>51</v>
      </c>
      <c r="E214" s="26" t="s">
        <v>509</v>
      </c>
      <c r="F214" s="22">
        <v>800</v>
      </c>
      <c r="G214" s="72">
        <v>34249</v>
      </c>
      <c r="H214" s="72">
        <v>34249</v>
      </c>
    </row>
    <row r="215" spans="1:8" ht="51">
      <c r="A215" s="18" t="s">
        <v>104</v>
      </c>
      <c r="B215" s="18"/>
      <c r="C215" s="22" t="s">
        <v>71</v>
      </c>
      <c r="D215" s="22" t="s">
        <v>51</v>
      </c>
      <c r="E215" s="26" t="s">
        <v>510</v>
      </c>
      <c r="F215" s="23"/>
      <c r="G215" s="70">
        <f>G216</f>
        <v>19478065</v>
      </c>
      <c r="H215" s="70">
        <f>H216</f>
        <v>19946065</v>
      </c>
    </row>
    <row r="216" spans="1:8" ht="63.75">
      <c r="A216" s="84" t="s">
        <v>148</v>
      </c>
      <c r="B216" s="84"/>
      <c r="C216" s="22" t="s">
        <v>71</v>
      </c>
      <c r="D216" s="22" t="s">
        <v>51</v>
      </c>
      <c r="E216" s="26" t="s">
        <v>511</v>
      </c>
      <c r="F216" s="23"/>
      <c r="G216" s="70">
        <f>G217+G219</f>
        <v>19478065</v>
      </c>
      <c r="H216" s="70">
        <f>H217+H219</f>
        <v>19946065</v>
      </c>
    </row>
    <row r="217" spans="1:8" ht="38.25">
      <c r="A217" s="23" t="s">
        <v>227</v>
      </c>
      <c r="B217" s="23"/>
      <c r="C217" s="22" t="s">
        <v>71</v>
      </c>
      <c r="D217" s="22" t="s">
        <v>51</v>
      </c>
      <c r="E217" s="26" t="s">
        <v>512</v>
      </c>
      <c r="F217" s="23"/>
      <c r="G217" s="70">
        <f>G218</f>
        <v>19228065</v>
      </c>
      <c r="H217" s="70">
        <f>H218</f>
        <v>19696065</v>
      </c>
    </row>
    <row r="218" spans="1:8" ht="51">
      <c r="A218" s="21" t="s">
        <v>337</v>
      </c>
      <c r="B218" s="21"/>
      <c r="C218" s="22" t="s">
        <v>71</v>
      </c>
      <c r="D218" s="22" t="s">
        <v>51</v>
      </c>
      <c r="E218" s="26" t="s">
        <v>512</v>
      </c>
      <c r="F218" s="23">
        <v>600</v>
      </c>
      <c r="G218" s="72">
        <v>19228065</v>
      </c>
      <c r="H218" s="72">
        <v>19696065</v>
      </c>
    </row>
    <row r="219" spans="1:8" ht="36">
      <c r="A219" s="85" t="s">
        <v>482</v>
      </c>
      <c r="B219" s="85"/>
      <c r="C219" s="54" t="s">
        <v>71</v>
      </c>
      <c r="D219" s="22" t="s">
        <v>51</v>
      </c>
      <c r="E219" s="26" t="s">
        <v>464</v>
      </c>
      <c r="F219" s="23"/>
      <c r="G219" s="70">
        <f>G220</f>
        <v>250000</v>
      </c>
      <c r="H219" s="70">
        <f>H220</f>
        <v>250000</v>
      </c>
    </row>
    <row r="220" spans="1:8" ht="38.25">
      <c r="A220" s="24" t="s">
        <v>338</v>
      </c>
      <c r="B220" s="24"/>
      <c r="C220" s="61" t="s">
        <v>71</v>
      </c>
      <c r="D220" s="25" t="s">
        <v>51</v>
      </c>
      <c r="E220" s="27" t="s">
        <v>464</v>
      </c>
      <c r="F220" s="46">
        <v>200</v>
      </c>
      <c r="G220" s="69">
        <v>250000</v>
      </c>
      <c r="H220" s="69">
        <v>250000</v>
      </c>
    </row>
    <row r="221" spans="1:8" ht="12.75">
      <c r="A221" s="39" t="s">
        <v>305</v>
      </c>
      <c r="B221" s="39"/>
      <c r="C221" s="55" t="s">
        <v>345</v>
      </c>
      <c r="D221" s="104" t="s">
        <v>623</v>
      </c>
      <c r="E221" s="135"/>
      <c r="F221" s="68"/>
      <c r="G221" s="73">
        <f aca="true" t="shared" si="14" ref="G221:H225">G222</f>
        <v>716354</v>
      </c>
      <c r="H221" s="73">
        <f t="shared" si="14"/>
        <v>716354</v>
      </c>
    </row>
    <row r="222" spans="1:8" ht="25.5">
      <c r="A222" s="21" t="s">
        <v>306</v>
      </c>
      <c r="B222" s="21"/>
      <c r="C222" s="54" t="s">
        <v>345</v>
      </c>
      <c r="D222" s="54" t="s">
        <v>161</v>
      </c>
      <c r="E222" s="26"/>
      <c r="F222" s="23"/>
      <c r="G222" s="70">
        <f t="shared" si="14"/>
        <v>716354</v>
      </c>
      <c r="H222" s="70">
        <f t="shared" si="14"/>
        <v>716354</v>
      </c>
    </row>
    <row r="223" spans="1:8" ht="38.25">
      <c r="A223" s="28" t="s">
        <v>135</v>
      </c>
      <c r="B223" s="28"/>
      <c r="C223" s="54" t="s">
        <v>345</v>
      </c>
      <c r="D223" s="54" t="s">
        <v>161</v>
      </c>
      <c r="E223" s="26" t="s">
        <v>278</v>
      </c>
      <c r="F223" s="23"/>
      <c r="G223" s="70">
        <f t="shared" si="14"/>
        <v>716354</v>
      </c>
      <c r="H223" s="70">
        <f t="shared" si="14"/>
        <v>716354</v>
      </c>
    </row>
    <row r="224" spans="1:8" ht="25.5">
      <c r="A224" s="18" t="s">
        <v>143</v>
      </c>
      <c r="B224" s="18"/>
      <c r="C224" s="54" t="s">
        <v>345</v>
      </c>
      <c r="D224" s="54" t="s">
        <v>161</v>
      </c>
      <c r="E224" s="11" t="s">
        <v>280</v>
      </c>
      <c r="F224" s="23"/>
      <c r="G224" s="70">
        <f t="shared" si="14"/>
        <v>716354</v>
      </c>
      <c r="H224" s="70">
        <f t="shared" si="14"/>
        <v>716354</v>
      </c>
    </row>
    <row r="225" spans="1:8" ht="51">
      <c r="A225" s="67" t="s">
        <v>257</v>
      </c>
      <c r="B225" s="67"/>
      <c r="C225" s="54" t="s">
        <v>345</v>
      </c>
      <c r="D225" s="54" t="s">
        <v>161</v>
      </c>
      <c r="E225" s="26" t="s">
        <v>307</v>
      </c>
      <c r="F225" s="23"/>
      <c r="G225" s="70">
        <f t="shared" si="14"/>
        <v>716354</v>
      </c>
      <c r="H225" s="70">
        <f t="shared" si="14"/>
        <v>716354</v>
      </c>
    </row>
    <row r="226" spans="1:8" ht="28.5" customHeight="1">
      <c r="A226" s="24" t="s">
        <v>338</v>
      </c>
      <c r="B226" s="24"/>
      <c r="C226" s="61" t="s">
        <v>345</v>
      </c>
      <c r="D226" s="61" t="s">
        <v>161</v>
      </c>
      <c r="E226" s="27" t="s">
        <v>307</v>
      </c>
      <c r="F226" s="46">
        <v>200</v>
      </c>
      <c r="G226" s="69">
        <v>716354</v>
      </c>
      <c r="H226" s="69">
        <v>716354</v>
      </c>
    </row>
    <row r="227" spans="1:8" ht="12.75">
      <c r="A227" s="30" t="s">
        <v>84</v>
      </c>
      <c r="B227" s="30"/>
      <c r="C227" s="31" t="s">
        <v>72</v>
      </c>
      <c r="D227" s="55" t="s">
        <v>623</v>
      </c>
      <c r="E227" s="31" t="s">
        <v>334</v>
      </c>
      <c r="F227" s="31" t="s">
        <v>334</v>
      </c>
      <c r="G227" s="73">
        <f>G228+G234</f>
        <v>4011998</v>
      </c>
      <c r="H227" s="73">
        <f>H228+H234</f>
        <v>4011998</v>
      </c>
    </row>
    <row r="228" spans="1:8" ht="12.75">
      <c r="A228" s="20" t="s">
        <v>85</v>
      </c>
      <c r="B228" s="20"/>
      <c r="C228" s="19" t="s">
        <v>72</v>
      </c>
      <c r="D228" s="19" t="s">
        <v>344</v>
      </c>
      <c r="E228" s="19" t="s">
        <v>334</v>
      </c>
      <c r="F228" s="19" t="s">
        <v>334</v>
      </c>
      <c r="G228" s="70">
        <f aca="true" t="shared" si="15" ref="G228:H232">G229</f>
        <v>27000</v>
      </c>
      <c r="H228" s="70">
        <f t="shared" si="15"/>
        <v>27000</v>
      </c>
    </row>
    <row r="229" spans="1:8" ht="63.75">
      <c r="A229" s="28" t="s">
        <v>681</v>
      </c>
      <c r="B229" s="28"/>
      <c r="C229" s="22">
        <v>10</v>
      </c>
      <c r="D229" s="22" t="s">
        <v>344</v>
      </c>
      <c r="E229" s="26" t="s">
        <v>75</v>
      </c>
      <c r="F229" s="22"/>
      <c r="G229" s="70">
        <f t="shared" si="15"/>
        <v>27000</v>
      </c>
      <c r="H229" s="70">
        <f t="shared" si="15"/>
        <v>27000</v>
      </c>
    </row>
    <row r="230" spans="1:8" ht="76.5">
      <c r="A230" s="18" t="s">
        <v>682</v>
      </c>
      <c r="B230" s="18"/>
      <c r="C230" s="22">
        <v>10</v>
      </c>
      <c r="D230" s="22" t="s">
        <v>344</v>
      </c>
      <c r="E230" s="11" t="s">
        <v>76</v>
      </c>
      <c r="F230" s="22"/>
      <c r="G230" s="70">
        <f t="shared" si="15"/>
        <v>27000</v>
      </c>
      <c r="H230" s="70">
        <f t="shared" si="15"/>
        <v>27000</v>
      </c>
    </row>
    <row r="231" spans="1:8" ht="25.5">
      <c r="A231" s="82" t="s">
        <v>620</v>
      </c>
      <c r="B231" s="82"/>
      <c r="C231" s="22">
        <v>10</v>
      </c>
      <c r="D231" s="22" t="s">
        <v>344</v>
      </c>
      <c r="E231" s="11" t="s">
        <v>495</v>
      </c>
      <c r="F231" s="22"/>
      <c r="G231" s="70">
        <f t="shared" si="15"/>
        <v>27000</v>
      </c>
      <c r="H231" s="70">
        <f t="shared" si="15"/>
        <v>27000</v>
      </c>
    </row>
    <row r="232" spans="1:8" ht="12.75">
      <c r="A232" s="85" t="s">
        <v>467</v>
      </c>
      <c r="B232" s="85"/>
      <c r="C232" s="22">
        <v>10</v>
      </c>
      <c r="D232" s="22" t="s">
        <v>344</v>
      </c>
      <c r="E232" s="26" t="s">
        <v>466</v>
      </c>
      <c r="F232" s="22"/>
      <c r="G232" s="70">
        <f t="shared" si="15"/>
        <v>27000</v>
      </c>
      <c r="H232" s="70">
        <f t="shared" si="15"/>
        <v>27000</v>
      </c>
    </row>
    <row r="233" spans="1:8" ht="25.5">
      <c r="A233" s="21" t="s">
        <v>328</v>
      </c>
      <c r="B233" s="21"/>
      <c r="C233" s="22">
        <v>10</v>
      </c>
      <c r="D233" s="22" t="s">
        <v>344</v>
      </c>
      <c r="E233" s="26" t="s">
        <v>466</v>
      </c>
      <c r="F233" s="22">
        <v>300</v>
      </c>
      <c r="G233" s="72">
        <v>27000</v>
      </c>
      <c r="H233" s="72">
        <v>27000</v>
      </c>
    </row>
    <row r="234" spans="1:8" ht="12.75">
      <c r="A234" s="20" t="s">
        <v>86</v>
      </c>
      <c r="B234" s="20"/>
      <c r="C234" s="19" t="s">
        <v>72</v>
      </c>
      <c r="D234" s="19" t="s">
        <v>54</v>
      </c>
      <c r="E234" s="19" t="s">
        <v>334</v>
      </c>
      <c r="F234" s="19" t="s">
        <v>334</v>
      </c>
      <c r="G234" s="70">
        <f aca="true" t="shared" si="16" ref="G234:H237">G235</f>
        <v>3984998</v>
      </c>
      <c r="H234" s="70">
        <f t="shared" si="16"/>
        <v>3984998</v>
      </c>
    </row>
    <row r="235" spans="1:8" ht="51">
      <c r="A235" s="28" t="s">
        <v>470</v>
      </c>
      <c r="B235" s="28"/>
      <c r="C235" s="22">
        <v>10</v>
      </c>
      <c r="D235" s="22" t="s">
        <v>54</v>
      </c>
      <c r="E235" s="26" t="s">
        <v>75</v>
      </c>
      <c r="F235" s="22"/>
      <c r="G235" s="70">
        <f t="shared" si="16"/>
        <v>3984998</v>
      </c>
      <c r="H235" s="70">
        <f t="shared" si="16"/>
        <v>3984998</v>
      </c>
    </row>
    <row r="236" spans="1:8" ht="63.75">
      <c r="A236" s="18" t="s">
        <v>471</v>
      </c>
      <c r="B236" s="18"/>
      <c r="C236" s="22">
        <v>10</v>
      </c>
      <c r="D236" s="22" t="s">
        <v>54</v>
      </c>
      <c r="E236" s="11" t="s">
        <v>76</v>
      </c>
      <c r="F236" s="22"/>
      <c r="G236" s="70">
        <f t="shared" si="16"/>
        <v>3984998</v>
      </c>
      <c r="H236" s="70">
        <f t="shared" si="16"/>
        <v>3984998</v>
      </c>
    </row>
    <row r="237" spans="1:8" ht="25.5">
      <c r="A237" s="87" t="s">
        <v>618</v>
      </c>
      <c r="B237" s="87"/>
      <c r="C237" s="22">
        <v>10</v>
      </c>
      <c r="D237" s="22" t="s">
        <v>54</v>
      </c>
      <c r="E237" s="11" t="s">
        <v>372</v>
      </c>
      <c r="F237" s="22"/>
      <c r="G237" s="70">
        <f t="shared" si="16"/>
        <v>3984998</v>
      </c>
      <c r="H237" s="70">
        <f t="shared" si="16"/>
        <v>3984998</v>
      </c>
    </row>
    <row r="238" spans="1:8" ht="25.5">
      <c r="A238" s="21" t="s">
        <v>514</v>
      </c>
      <c r="B238" s="21"/>
      <c r="C238" s="22">
        <v>10</v>
      </c>
      <c r="D238" s="22" t="s">
        <v>54</v>
      </c>
      <c r="E238" s="26" t="s">
        <v>439</v>
      </c>
      <c r="F238" s="22"/>
      <c r="G238" s="70">
        <f>SUM(G239:G240)</f>
        <v>3984998</v>
      </c>
      <c r="H238" s="70">
        <f>SUM(H239:H240)</f>
        <v>3984998</v>
      </c>
    </row>
    <row r="239" spans="1:8" ht="38.25">
      <c r="A239" s="21" t="s">
        <v>425</v>
      </c>
      <c r="B239" s="21"/>
      <c r="C239" s="22">
        <v>10</v>
      </c>
      <c r="D239" s="22" t="s">
        <v>54</v>
      </c>
      <c r="E239" s="26" t="s">
        <v>439</v>
      </c>
      <c r="F239" s="22">
        <v>200</v>
      </c>
      <c r="G239" s="72">
        <v>15876</v>
      </c>
      <c r="H239" s="72">
        <v>15876</v>
      </c>
    </row>
    <row r="240" spans="1:8" ht="25.5">
      <c r="A240" s="24" t="s">
        <v>328</v>
      </c>
      <c r="B240" s="24"/>
      <c r="C240" s="25">
        <v>10</v>
      </c>
      <c r="D240" s="25" t="s">
        <v>54</v>
      </c>
      <c r="E240" s="27" t="s">
        <v>439</v>
      </c>
      <c r="F240" s="25">
        <v>300</v>
      </c>
      <c r="G240" s="69">
        <v>3969122</v>
      </c>
      <c r="H240" s="69">
        <v>3969122</v>
      </c>
    </row>
    <row r="241" spans="1:8" ht="12.75">
      <c r="A241" s="30" t="s">
        <v>438</v>
      </c>
      <c r="B241" s="30"/>
      <c r="C241" s="31" t="s">
        <v>57</v>
      </c>
      <c r="D241" s="55" t="s">
        <v>623</v>
      </c>
      <c r="E241" s="31" t="s">
        <v>334</v>
      </c>
      <c r="F241" s="31" t="s">
        <v>334</v>
      </c>
      <c r="G241" s="71">
        <f>G242</f>
        <v>150000</v>
      </c>
      <c r="H241" s="71">
        <f>H242</f>
        <v>150000</v>
      </c>
    </row>
    <row r="242" spans="1:8" ht="12.75">
      <c r="A242" s="20" t="s">
        <v>603</v>
      </c>
      <c r="B242" s="20"/>
      <c r="C242" s="19" t="s">
        <v>57</v>
      </c>
      <c r="D242" s="19" t="s">
        <v>53</v>
      </c>
      <c r="E242" s="19" t="s">
        <v>334</v>
      </c>
      <c r="F242" s="19" t="s">
        <v>334</v>
      </c>
      <c r="G242" s="70">
        <f>G248</f>
        <v>150000</v>
      </c>
      <c r="H242" s="70">
        <f>H248</f>
        <v>150000</v>
      </c>
    </row>
    <row r="243" spans="1:8" ht="89.25">
      <c r="A243" s="28" t="s">
        <v>5</v>
      </c>
      <c r="B243" s="28"/>
      <c r="C243" s="22">
        <v>11</v>
      </c>
      <c r="D243" s="54" t="s">
        <v>53</v>
      </c>
      <c r="E243" s="26" t="s">
        <v>297</v>
      </c>
      <c r="F243" s="19"/>
      <c r="G243" s="70">
        <f aca="true" t="shared" si="17" ref="G243:H246">G244</f>
        <v>0</v>
      </c>
      <c r="H243" s="70">
        <f t="shared" si="17"/>
        <v>0</v>
      </c>
    </row>
    <row r="244" spans="1:8" ht="127.5">
      <c r="A244" s="18" t="s">
        <v>417</v>
      </c>
      <c r="B244" s="18"/>
      <c r="C244" s="22">
        <v>11</v>
      </c>
      <c r="D244" s="54" t="s">
        <v>53</v>
      </c>
      <c r="E244" s="11" t="s">
        <v>418</v>
      </c>
      <c r="F244" s="19"/>
      <c r="G244" s="70">
        <f t="shared" si="17"/>
        <v>0</v>
      </c>
      <c r="H244" s="70">
        <f t="shared" si="17"/>
        <v>0</v>
      </c>
    </row>
    <row r="245" spans="1:8" ht="51">
      <c r="A245" s="23" t="s">
        <v>683</v>
      </c>
      <c r="B245" s="23"/>
      <c r="C245" s="22">
        <v>11</v>
      </c>
      <c r="D245" s="54" t="s">
        <v>53</v>
      </c>
      <c r="E245" s="26" t="s">
        <v>684</v>
      </c>
      <c r="F245" s="19"/>
      <c r="G245" s="70">
        <f t="shared" si="17"/>
        <v>0</v>
      </c>
      <c r="H245" s="70">
        <f t="shared" si="17"/>
        <v>0</v>
      </c>
    </row>
    <row r="246" spans="1:8" ht="63.75">
      <c r="A246" s="215" t="s">
        <v>419</v>
      </c>
      <c r="B246" s="215"/>
      <c r="C246" s="22">
        <v>11</v>
      </c>
      <c r="D246" s="54" t="s">
        <v>53</v>
      </c>
      <c r="E246" s="26" t="s">
        <v>685</v>
      </c>
      <c r="F246" s="19"/>
      <c r="G246" s="70">
        <f t="shared" si="17"/>
        <v>0</v>
      </c>
      <c r="H246" s="70">
        <f t="shared" si="17"/>
        <v>0</v>
      </c>
    </row>
    <row r="247" spans="1:8" ht="38.25">
      <c r="A247" s="21" t="s">
        <v>420</v>
      </c>
      <c r="B247" s="21"/>
      <c r="C247" s="22">
        <v>11</v>
      </c>
      <c r="D247" s="54" t="s">
        <v>53</v>
      </c>
      <c r="E247" s="26" t="s">
        <v>685</v>
      </c>
      <c r="F247" s="19">
        <v>400</v>
      </c>
      <c r="G247" s="72"/>
      <c r="H247" s="72"/>
    </row>
    <row r="248" spans="1:8" ht="89.25">
      <c r="A248" s="28" t="s">
        <v>602</v>
      </c>
      <c r="B248" s="28"/>
      <c r="C248" s="22" t="s">
        <v>57</v>
      </c>
      <c r="D248" s="22" t="s">
        <v>53</v>
      </c>
      <c r="E248" s="26" t="s">
        <v>601</v>
      </c>
      <c r="F248" s="32" t="s">
        <v>334</v>
      </c>
      <c r="G248" s="70">
        <f aca="true" t="shared" si="18" ref="G248:H251">G249</f>
        <v>150000</v>
      </c>
      <c r="H248" s="70">
        <f t="shared" si="18"/>
        <v>150000</v>
      </c>
    </row>
    <row r="249" spans="1:8" ht="114.75">
      <c r="A249" s="18" t="s">
        <v>600</v>
      </c>
      <c r="B249" s="18"/>
      <c r="C249" s="22" t="s">
        <v>57</v>
      </c>
      <c r="D249" s="22" t="s">
        <v>53</v>
      </c>
      <c r="E249" s="26" t="s">
        <v>444</v>
      </c>
      <c r="F249" s="33" t="s">
        <v>334</v>
      </c>
      <c r="G249" s="70">
        <f t="shared" si="18"/>
        <v>150000</v>
      </c>
      <c r="H249" s="70">
        <f t="shared" si="18"/>
        <v>150000</v>
      </c>
    </row>
    <row r="250" spans="1:8" ht="89.25">
      <c r="A250" s="88" t="s">
        <v>443</v>
      </c>
      <c r="B250" s="88"/>
      <c r="C250" s="22" t="s">
        <v>57</v>
      </c>
      <c r="D250" s="22" t="s">
        <v>53</v>
      </c>
      <c r="E250" s="26" t="s">
        <v>442</v>
      </c>
      <c r="F250" s="33"/>
      <c r="G250" s="70">
        <f t="shared" si="18"/>
        <v>150000</v>
      </c>
      <c r="H250" s="70">
        <f t="shared" si="18"/>
        <v>150000</v>
      </c>
    </row>
    <row r="251" spans="1:8" ht="76.5">
      <c r="A251" s="88" t="s">
        <v>441</v>
      </c>
      <c r="B251" s="88"/>
      <c r="C251" s="22" t="s">
        <v>57</v>
      </c>
      <c r="D251" s="22" t="s">
        <v>53</v>
      </c>
      <c r="E251" s="26" t="s">
        <v>440</v>
      </c>
      <c r="F251" s="33"/>
      <c r="G251" s="70">
        <f t="shared" si="18"/>
        <v>150000</v>
      </c>
      <c r="H251" s="70">
        <f t="shared" si="18"/>
        <v>150000</v>
      </c>
    </row>
    <row r="252" spans="1:8" ht="38.25">
      <c r="A252" s="24" t="s">
        <v>425</v>
      </c>
      <c r="B252" s="24"/>
      <c r="C252" s="25" t="s">
        <v>57</v>
      </c>
      <c r="D252" s="25" t="s">
        <v>53</v>
      </c>
      <c r="E252" s="27" t="s">
        <v>440</v>
      </c>
      <c r="F252" s="46">
        <v>200</v>
      </c>
      <c r="G252" s="69">
        <v>150000</v>
      </c>
      <c r="H252" s="69">
        <v>150000</v>
      </c>
    </row>
    <row r="253" spans="1:8" ht="38.25">
      <c r="A253" s="39" t="s">
        <v>624</v>
      </c>
      <c r="B253" s="55" t="s">
        <v>516</v>
      </c>
      <c r="C253" s="134"/>
      <c r="D253" s="134"/>
      <c r="E253" s="135"/>
      <c r="F253" s="68"/>
      <c r="G253" s="73">
        <f>G254+G274+G281+G290+G334</f>
        <v>46655954</v>
      </c>
      <c r="H253" s="73">
        <f>H254+H274+H281+H290+H334</f>
        <v>46877814</v>
      </c>
    </row>
    <row r="254" spans="1:8" ht="12.75">
      <c r="A254" s="30" t="s">
        <v>110</v>
      </c>
      <c r="B254" s="31"/>
      <c r="C254" s="31" t="s">
        <v>51</v>
      </c>
      <c r="D254" s="55" t="s">
        <v>623</v>
      </c>
      <c r="E254" s="31" t="s">
        <v>334</v>
      </c>
      <c r="F254" s="31" t="s">
        <v>334</v>
      </c>
      <c r="G254" s="73">
        <f>G255+G263</f>
        <v>4986937</v>
      </c>
      <c r="H254" s="73">
        <f>H255+H263</f>
        <v>4986937</v>
      </c>
    </row>
    <row r="255" spans="1:8" ht="63.75">
      <c r="A255" s="20" t="s">
        <v>529</v>
      </c>
      <c r="B255" s="19"/>
      <c r="C255" s="19" t="s">
        <v>51</v>
      </c>
      <c r="D255" s="19" t="s">
        <v>55</v>
      </c>
      <c r="E255" s="19" t="s">
        <v>334</v>
      </c>
      <c r="F255" s="19" t="s">
        <v>334</v>
      </c>
      <c r="G255" s="70">
        <f aca="true" t="shared" si="19" ref="G255:H258">G256</f>
        <v>3929637</v>
      </c>
      <c r="H255" s="70">
        <f t="shared" si="19"/>
        <v>3929637</v>
      </c>
    </row>
    <row r="256" spans="1:8" ht="38.25">
      <c r="A256" s="28" t="s">
        <v>385</v>
      </c>
      <c r="B256" s="28"/>
      <c r="C256" s="22" t="s">
        <v>51</v>
      </c>
      <c r="D256" s="22" t="s">
        <v>55</v>
      </c>
      <c r="E256" s="22" t="s">
        <v>194</v>
      </c>
      <c r="F256" s="22" t="s">
        <v>334</v>
      </c>
      <c r="G256" s="70">
        <f t="shared" si="19"/>
        <v>3929637</v>
      </c>
      <c r="H256" s="70">
        <f t="shared" si="19"/>
        <v>3929637</v>
      </c>
    </row>
    <row r="257" spans="1:8" ht="76.5">
      <c r="A257" s="18" t="s">
        <v>387</v>
      </c>
      <c r="B257" s="18"/>
      <c r="C257" s="22" t="s">
        <v>51</v>
      </c>
      <c r="D257" s="22" t="s">
        <v>55</v>
      </c>
      <c r="E257" s="22" t="s">
        <v>195</v>
      </c>
      <c r="F257" s="23" t="s">
        <v>334</v>
      </c>
      <c r="G257" s="70">
        <f t="shared" si="19"/>
        <v>3929637</v>
      </c>
      <c r="H257" s="70">
        <f t="shared" si="19"/>
        <v>3929637</v>
      </c>
    </row>
    <row r="258" spans="1:8" ht="63.75">
      <c r="A258" s="82" t="s">
        <v>111</v>
      </c>
      <c r="B258" s="82"/>
      <c r="C258" s="22" t="s">
        <v>51</v>
      </c>
      <c r="D258" s="22" t="s">
        <v>55</v>
      </c>
      <c r="E258" s="22" t="s">
        <v>503</v>
      </c>
      <c r="F258" s="23"/>
      <c r="G258" s="70">
        <f t="shared" si="19"/>
        <v>3929637</v>
      </c>
      <c r="H258" s="70">
        <f t="shared" si="19"/>
        <v>3929637</v>
      </c>
    </row>
    <row r="259" spans="1:8" ht="38.25">
      <c r="A259" s="23" t="s">
        <v>225</v>
      </c>
      <c r="B259" s="23"/>
      <c r="C259" s="22" t="s">
        <v>51</v>
      </c>
      <c r="D259" s="22" t="s">
        <v>55</v>
      </c>
      <c r="E259" s="22" t="s">
        <v>196</v>
      </c>
      <c r="F259" s="22" t="s">
        <v>334</v>
      </c>
      <c r="G259" s="70">
        <f>SUM(G260:G262)</f>
        <v>3929637</v>
      </c>
      <c r="H259" s="70">
        <f>SUM(H260:H262)</f>
        <v>3929637</v>
      </c>
    </row>
    <row r="260" spans="1:8" ht="89.25">
      <c r="A260" s="21" t="s">
        <v>228</v>
      </c>
      <c r="B260" s="21"/>
      <c r="C260" s="22" t="s">
        <v>51</v>
      </c>
      <c r="D260" s="22" t="s">
        <v>55</v>
      </c>
      <c r="E260" s="22" t="s">
        <v>196</v>
      </c>
      <c r="F260" s="22">
        <v>100</v>
      </c>
      <c r="G260" s="72">
        <v>3674037</v>
      </c>
      <c r="H260" s="72">
        <v>3674037</v>
      </c>
    </row>
    <row r="261" spans="1:8" ht="38.25">
      <c r="A261" s="21" t="s">
        <v>425</v>
      </c>
      <c r="B261" s="21"/>
      <c r="C261" s="22" t="s">
        <v>51</v>
      </c>
      <c r="D261" s="22" t="s">
        <v>55</v>
      </c>
      <c r="E261" s="22" t="s">
        <v>196</v>
      </c>
      <c r="F261" s="22" t="s">
        <v>321</v>
      </c>
      <c r="G261" s="72">
        <v>254600</v>
      </c>
      <c r="H261" s="72">
        <v>254600</v>
      </c>
    </row>
    <row r="262" spans="1:8" ht="12.75">
      <c r="A262" s="21" t="s">
        <v>324</v>
      </c>
      <c r="B262" s="21"/>
      <c r="C262" s="22" t="s">
        <v>51</v>
      </c>
      <c r="D262" s="22" t="s">
        <v>55</v>
      </c>
      <c r="E262" s="22" t="s">
        <v>196</v>
      </c>
      <c r="F262" s="22">
        <v>800</v>
      </c>
      <c r="G262" s="72">
        <v>1000</v>
      </c>
      <c r="H262" s="72">
        <v>1000</v>
      </c>
    </row>
    <row r="263" spans="1:8" ht="25.5">
      <c r="A263" s="20" t="s">
        <v>628</v>
      </c>
      <c r="B263" s="19"/>
      <c r="C263" s="19" t="s">
        <v>51</v>
      </c>
      <c r="D263" s="19" t="s">
        <v>343</v>
      </c>
      <c r="E263" s="19" t="s">
        <v>334</v>
      </c>
      <c r="F263" s="19" t="s">
        <v>334</v>
      </c>
      <c r="G263" s="70">
        <f>G264</f>
        <v>1057300</v>
      </c>
      <c r="H263" s="70">
        <f>H264</f>
        <v>1057300</v>
      </c>
    </row>
    <row r="264" spans="1:8" ht="38.25">
      <c r="A264" s="28" t="s">
        <v>242</v>
      </c>
      <c r="B264" s="28"/>
      <c r="C264" s="22" t="s">
        <v>51</v>
      </c>
      <c r="D264" s="22" t="s">
        <v>343</v>
      </c>
      <c r="E264" s="22" t="s">
        <v>422</v>
      </c>
      <c r="F264" s="22" t="s">
        <v>334</v>
      </c>
      <c r="G264" s="70">
        <f>G265+G269</f>
        <v>1057300</v>
      </c>
      <c r="H264" s="70">
        <f>H265+H269</f>
        <v>1057300</v>
      </c>
    </row>
    <row r="265" spans="1:8" ht="76.5">
      <c r="A265" s="18" t="s">
        <v>133</v>
      </c>
      <c r="B265" s="18"/>
      <c r="C265" s="22" t="s">
        <v>51</v>
      </c>
      <c r="D265" s="22" t="s">
        <v>343</v>
      </c>
      <c r="E265" s="11" t="s">
        <v>270</v>
      </c>
      <c r="F265" s="23" t="s">
        <v>334</v>
      </c>
      <c r="G265" s="70">
        <f aca="true" t="shared" si="20" ref="G265:H267">G266</f>
        <v>124300</v>
      </c>
      <c r="H265" s="70">
        <f t="shared" si="20"/>
        <v>124300</v>
      </c>
    </row>
    <row r="266" spans="1:8" ht="76.5">
      <c r="A266" s="86" t="s">
        <v>611</v>
      </c>
      <c r="B266" s="86"/>
      <c r="C266" s="22" t="s">
        <v>51</v>
      </c>
      <c r="D266" s="22" t="s">
        <v>343</v>
      </c>
      <c r="E266" s="11" t="s">
        <v>373</v>
      </c>
      <c r="F266" s="23"/>
      <c r="G266" s="70">
        <f t="shared" si="20"/>
        <v>124300</v>
      </c>
      <c r="H266" s="70">
        <f t="shared" si="20"/>
        <v>124300</v>
      </c>
    </row>
    <row r="267" spans="1:8" ht="63.75">
      <c r="A267" s="23" t="s">
        <v>134</v>
      </c>
      <c r="B267" s="23"/>
      <c r="C267" s="22" t="s">
        <v>51</v>
      </c>
      <c r="D267" s="22" t="s">
        <v>343</v>
      </c>
      <c r="E267" s="26" t="s">
        <v>612</v>
      </c>
      <c r="F267" s="22" t="s">
        <v>334</v>
      </c>
      <c r="G267" s="70">
        <f t="shared" si="20"/>
        <v>124300</v>
      </c>
      <c r="H267" s="70">
        <f t="shared" si="20"/>
        <v>124300</v>
      </c>
    </row>
    <row r="268" spans="1:8" ht="51">
      <c r="A268" s="21" t="s">
        <v>337</v>
      </c>
      <c r="B268" s="21"/>
      <c r="C268" s="22" t="s">
        <v>51</v>
      </c>
      <c r="D268" s="22" t="s">
        <v>343</v>
      </c>
      <c r="E268" s="26" t="s">
        <v>612</v>
      </c>
      <c r="F268" s="22" t="s">
        <v>326</v>
      </c>
      <c r="G268" s="72">
        <v>124300</v>
      </c>
      <c r="H268" s="72">
        <v>124300</v>
      </c>
    </row>
    <row r="269" spans="1:8" ht="89.25">
      <c r="A269" s="18" t="s">
        <v>386</v>
      </c>
      <c r="B269" s="18"/>
      <c r="C269" s="22" t="s">
        <v>51</v>
      </c>
      <c r="D269" s="22" t="s">
        <v>343</v>
      </c>
      <c r="E269" s="22" t="s">
        <v>271</v>
      </c>
      <c r="F269" s="23" t="s">
        <v>334</v>
      </c>
      <c r="G269" s="70">
        <f>G270</f>
        <v>933000</v>
      </c>
      <c r="H269" s="70">
        <f>H270</f>
        <v>933000</v>
      </c>
    </row>
    <row r="270" spans="1:8" ht="63.75">
      <c r="A270" s="21" t="s">
        <v>105</v>
      </c>
      <c r="B270" s="21"/>
      <c r="C270" s="22" t="s">
        <v>51</v>
      </c>
      <c r="D270" s="22" t="s">
        <v>343</v>
      </c>
      <c r="E270" s="22" t="s">
        <v>112</v>
      </c>
      <c r="F270" s="23"/>
      <c r="G270" s="70">
        <f>G271</f>
        <v>933000</v>
      </c>
      <c r="H270" s="70">
        <f>H271</f>
        <v>933000</v>
      </c>
    </row>
    <row r="271" spans="1:8" ht="76.5">
      <c r="A271" s="23" t="s">
        <v>474</v>
      </c>
      <c r="B271" s="23"/>
      <c r="C271" s="22" t="s">
        <v>51</v>
      </c>
      <c r="D271" s="22" t="s">
        <v>343</v>
      </c>
      <c r="E271" s="26" t="s">
        <v>613</v>
      </c>
      <c r="F271" s="22"/>
      <c r="G271" s="70">
        <f>SUM(G272:G273)</f>
        <v>933000</v>
      </c>
      <c r="H271" s="70">
        <f>SUM(H272:H273)</f>
        <v>933000</v>
      </c>
    </row>
    <row r="272" spans="1:8" ht="89.25">
      <c r="A272" s="21" t="s">
        <v>228</v>
      </c>
      <c r="B272" s="21"/>
      <c r="C272" s="22" t="s">
        <v>51</v>
      </c>
      <c r="D272" s="22" t="s">
        <v>343</v>
      </c>
      <c r="E272" s="26" t="s">
        <v>613</v>
      </c>
      <c r="F272" s="22">
        <v>100</v>
      </c>
      <c r="G272" s="72">
        <v>899000</v>
      </c>
      <c r="H272" s="72">
        <v>899000</v>
      </c>
    </row>
    <row r="273" spans="1:8" ht="38.25">
      <c r="A273" s="24" t="s">
        <v>425</v>
      </c>
      <c r="B273" s="24"/>
      <c r="C273" s="25" t="s">
        <v>51</v>
      </c>
      <c r="D273" s="25" t="s">
        <v>343</v>
      </c>
      <c r="E273" s="27" t="s">
        <v>613</v>
      </c>
      <c r="F273" s="25" t="s">
        <v>321</v>
      </c>
      <c r="G273" s="69">
        <v>34000</v>
      </c>
      <c r="H273" s="69">
        <v>34000</v>
      </c>
    </row>
    <row r="274" spans="1:8" ht="12.75">
      <c r="A274" s="30" t="s">
        <v>218</v>
      </c>
      <c r="B274" s="30"/>
      <c r="C274" s="31" t="s">
        <v>54</v>
      </c>
      <c r="D274" s="55" t="s">
        <v>623</v>
      </c>
      <c r="E274" s="31" t="s">
        <v>334</v>
      </c>
      <c r="F274" s="31" t="s">
        <v>334</v>
      </c>
      <c r="G274" s="73">
        <f>G275</f>
        <v>311000</v>
      </c>
      <c r="H274" s="73">
        <f>H275</f>
        <v>311000</v>
      </c>
    </row>
    <row r="275" spans="1:8" ht="12.75">
      <c r="A275" s="20" t="s">
        <v>219</v>
      </c>
      <c r="B275" s="20"/>
      <c r="C275" s="19" t="s">
        <v>54</v>
      </c>
      <c r="D275" s="19" t="s">
        <v>51</v>
      </c>
      <c r="E275" s="19" t="s">
        <v>334</v>
      </c>
      <c r="F275" s="19" t="s">
        <v>334</v>
      </c>
      <c r="G275" s="70">
        <f aca="true" t="shared" si="21" ref="G275:H278">G276</f>
        <v>311000</v>
      </c>
      <c r="H275" s="70">
        <f t="shared" si="21"/>
        <v>311000</v>
      </c>
    </row>
    <row r="276" spans="1:8" ht="51">
      <c r="A276" s="28" t="s">
        <v>203</v>
      </c>
      <c r="B276" s="28"/>
      <c r="C276" s="22" t="s">
        <v>54</v>
      </c>
      <c r="D276" s="22" t="s">
        <v>51</v>
      </c>
      <c r="E276" s="26" t="s">
        <v>285</v>
      </c>
      <c r="F276" s="22" t="s">
        <v>334</v>
      </c>
      <c r="G276" s="70">
        <f t="shared" si="21"/>
        <v>311000</v>
      </c>
      <c r="H276" s="70">
        <f t="shared" si="21"/>
        <v>311000</v>
      </c>
    </row>
    <row r="277" spans="1:8" ht="63.75">
      <c r="A277" s="18" t="s">
        <v>102</v>
      </c>
      <c r="B277" s="18"/>
      <c r="C277" s="22" t="s">
        <v>54</v>
      </c>
      <c r="D277" s="22" t="s">
        <v>51</v>
      </c>
      <c r="E277" s="26" t="s">
        <v>291</v>
      </c>
      <c r="F277" s="22"/>
      <c r="G277" s="70">
        <f t="shared" si="21"/>
        <v>311000</v>
      </c>
      <c r="H277" s="70">
        <f t="shared" si="21"/>
        <v>311000</v>
      </c>
    </row>
    <row r="278" spans="1:8" ht="63.75">
      <c r="A278" s="82" t="s">
        <v>614</v>
      </c>
      <c r="B278" s="82"/>
      <c r="C278" s="22" t="s">
        <v>54</v>
      </c>
      <c r="D278" s="22" t="s">
        <v>51</v>
      </c>
      <c r="E278" s="26" t="s">
        <v>292</v>
      </c>
      <c r="F278" s="22"/>
      <c r="G278" s="70">
        <f t="shared" si="21"/>
        <v>311000</v>
      </c>
      <c r="H278" s="70">
        <f t="shared" si="21"/>
        <v>311000</v>
      </c>
    </row>
    <row r="279" spans="1:8" ht="38.25">
      <c r="A279" s="23" t="s">
        <v>627</v>
      </c>
      <c r="B279" s="23"/>
      <c r="C279" s="22" t="s">
        <v>54</v>
      </c>
      <c r="D279" s="22" t="s">
        <v>51</v>
      </c>
      <c r="E279" s="26" t="s">
        <v>293</v>
      </c>
      <c r="F279" s="32" t="s">
        <v>334</v>
      </c>
      <c r="G279" s="70">
        <f>SUM(G280:G280)</f>
        <v>311000</v>
      </c>
      <c r="H279" s="70">
        <f>SUM(H280:H280)</f>
        <v>311000</v>
      </c>
    </row>
    <row r="280" spans="1:8" ht="89.25">
      <c r="A280" s="24" t="s">
        <v>228</v>
      </c>
      <c r="B280" s="24"/>
      <c r="C280" s="25" t="s">
        <v>54</v>
      </c>
      <c r="D280" s="25" t="s">
        <v>51</v>
      </c>
      <c r="E280" s="27" t="s">
        <v>293</v>
      </c>
      <c r="F280" s="25">
        <v>100</v>
      </c>
      <c r="G280" s="69">
        <v>311000</v>
      </c>
      <c r="H280" s="69">
        <v>311000</v>
      </c>
    </row>
    <row r="281" spans="1:8" ht="12.75">
      <c r="A281" s="30" t="s">
        <v>79</v>
      </c>
      <c r="B281" s="30"/>
      <c r="C281" s="31" t="s">
        <v>161</v>
      </c>
      <c r="D281" s="55" t="s">
        <v>623</v>
      </c>
      <c r="E281" s="31" t="s">
        <v>334</v>
      </c>
      <c r="F281" s="31" t="s">
        <v>334</v>
      </c>
      <c r="G281" s="73">
        <f aca="true" t="shared" si="22" ref="G281:H285">G282</f>
        <v>1364851</v>
      </c>
      <c r="H281" s="73">
        <f t="shared" si="22"/>
        <v>1364851</v>
      </c>
    </row>
    <row r="282" spans="1:8" ht="25.5">
      <c r="A282" s="20" t="s">
        <v>82</v>
      </c>
      <c r="B282" s="20"/>
      <c r="C282" s="19" t="s">
        <v>161</v>
      </c>
      <c r="D282" s="19" t="s">
        <v>345</v>
      </c>
      <c r="E282" s="19" t="s">
        <v>334</v>
      </c>
      <c r="F282" s="19" t="s">
        <v>334</v>
      </c>
      <c r="G282" s="70">
        <f t="shared" si="22"/>
        <v>1364851</v>
      </c>
      <c r="H282" s="70">
        <f t="shared" si="22"/>
        <v>1364851</v>
      </c>
    </row>
    <row r="283" spans="1:8" ht="51">
      <c r="A283" s="28" t="s">
        <v>472</v>
      </c>
      <c r="B283" s="28"/>
      <c r="C283" s="22" t="s">
        <v>161</v>
      </c>
      <c r="D283" s="22" t="s">
        <v>345</v>
      </c>
      <c r="E283" s="26" t="s">
        <v>75</v>
      </c>
      <c r="F283" s="22" t="s">
        <v>334</v>
      </c>
      <c r="G283" s="70">
        <f t="shared" si="22"/>
        <v>1364851</v>
      </c>
      <c r="H283" s="70">
        <f t="shared" si="22"/>
        <v>1364851</v>
      </c>
    </row>
    <row r="284" spans="1:8" ht="76.5">
      <c r="A284" s="18" t="s">
        <v>207</v>
      </c>
      <c r="B284" s="18"/>
      <c r="C284" s="22" t="s">
        <v>161</v>
      </c>
      <c r="D284" s="22" t="s">
        <v>345</v>
      </c>
      <c r="E284" s="26" t="s">
        <v>500</v>
      </c>
      <c r="F284" s="23" t="s">
        <v>334</v>
      </c>
      <c r="G284" s="70">
        <f t="shared" si="22"/>
        <v>1364851</v>
      </c>
      <c r="H284" s="70">
        <f t="shared" si="22"/>
        <v>1364851</v>
      </c>
    </row>
    <row r="285" spans="1:8" ht="63.75">
      <c r="A285" s="23" t="s">
        <v>144</v>
      </c>
      <c r="B285" s="23"/>
      <c r="C285" s="22" t="s">
        <v>161</v>
      </c>
      <c r="D285" s="22" t="s">
        <v>345</v>
      </c>
      <c r="E285" s="26" t="s">
        <v>146</v>
      </c>
      <c r="F285" s="22"/>
      <c r="G285" s="70">
        <f t="shared" si="22"/>
        <v>1364851</v>
      </c>
      <c r="H285" s="70">
        <f t="shared" si="22"/>
        <v>1364851</v>
      </c>
    </row>
    <row r="286" spans="1:8" ht="38.25">
      <c r="A286" s="23" t="s">
        <v>225</v>
      </c>
      <c r="B286" s="23"/>
      <c r="C286" s="22" t="s">
        <v>161</v>
      </c>
      <c r="D286" s="22" t="s">
        <v>345</v>
      </c>
      <c r="E286" s="26" t="s">
        <v>147</v>
      </c>
      <c r="F286" s="22"/>
      <c r="G286" s="70">
        <f>SUM(G287:G289)</f>
        <v>1364851</v>
      </c>
      <c r="H286" s="70">
        <f>SUM(H287:H289)</f>
        <v>1364851</v>
      </c>
    </row>
    <row r="287" spans="1:8" ht="89.25">
      <c r="A287" s="21" t="s">
        <v>228</v>
      </c>
      <c r="B287" s="21"/>
      <c r="C287" s="22" t="s">
        <v>161</v>
      </c>
      <c r="D287" s="22" t="s">
        <v>345</v>
      </c>
      <c r="E287" s="26" t="s">
        <v>147</v>
      </c>
      <c r="F287" s="22" t="s">
        <v>109</v>
      </c>
      <c r="G287" s="72">
        <v>1192851</v>
      </c>
      <c r="H287" s="72">
        <v>1192851</v>
      </c>
    </row>
    <row r="288" spans="1:8" ht="38.25">
      <c r="A288" s="21" t="s">
        <v>425</v>
      </c>
      <c r="B288" s="21"/>
      <c r="C288" s="22" t="s">
        <v>161</v>
      </c>
      <c r="D288" s="22" t="s">
        <v>345</v>
      </c>
      <c r="E288" s="26" t="s">
        <v>147</v>
      </c>
      <c r="F288" s="22" t="s">
        <v>321</v>
      </c>
      <c r="G288" s="72">
        <v>168000</v>
      </c>
      <c r="H288" s="72">
        <v>168000</v>
      </c>
    </row>
    <row r="289" spans="1:8" ht="12.75">
      <c r="A289" s="24" t="s">
        <v>324</v>
      </c>
      <c r="B289" s="24"/>
      <c r="C289" s="25" t="s">
        <v>161</v>
      </c>
      <c r="D289" s="25" t="s">
        <v>345</v>
      </c>
      <c r="E289" s="27" t="s">
        <v>147</v>
      </c>
      <c r="F289" s="25">
        <v>800</v>
      </c>
      <c r="G289" s="69">
        <v>4000</v>
      </c>
      <c r="H289" s="69">
        <v>4000</v>
      </c>
    </row>
    <row r="290" spans="1:8" ht="12.75">
      <c r="A290" s="30" t="s">
        <v>84</v>
      </c>
      <c r="B290" s="30"/>
      <c r="C290" s="31" t="s">
        <v>72</v>
      </c>
      <c r="D290" s="55" t="s">
        <v>623</v>
      </c>
      <c r="E290" s="31" t="s">
        <v>334</v>
      </c>
      <c r="F290" s="31" t="s">
        <v>334</v>
      </c>
      <c r="G290" s="73">
        <f>G291+G309+G322</f>
        <v>39938166</v>
      </c>
      <c r="H290" s="73">
        <f>H291+H309+H322</f>
        <v>40160026</v>
      </c>
    </row>
    <row r="291" spans="1:8" ht="12.75">
      <c r="A291" s="20" t="s">
        <v>85</v>
      </c>
      <c r="B291" s="20"/>
      <c r="C291" s="19" t="s">
        <v>72</v>
      </c>
      <c r="D291" s="19" t="s">
        <v>344</v>
      </c>
      <c r="E291" s="19" t="s">
        <v>334</v>
      </c>
      <c r="F291" s="19" t="s">
        <v>334</v>
      </c>
      <c r="G291" s="70">
        <f>G292</f>
        <v>7986493</v>
      </c>
      <c r="H291" s="70">
        <f>H292</f>
        <v>7986493</v>
      </c>
    </row>
    <row r="292" spans="1:8" ht="38.25">
      <c r="A292" s="28" t="s">
        <v>376</v>
      </c>
      <c r="B292" s="28"/>
      <c r="C292" s="22" t="s">
        <v>72</v>
      </c>
      <c r="D292" s="22" t="s">
        <v>344</v>
      </c>
      <c r="E292" s="26" t="s">
        <v>422</v>
      </c>
      <c r="F292" s="22" t="s">
        <v>334</v>
      </c>
      <c r="G292" s="70">
        <f>G293</f>
        <v>7986493</v>
      </c>
      <c r="H292" s="70">
        <f>H293</f>
        <v>7986493</v>
      </c>
    </row>
    <row r="293" spans="1:8" ht="63.75">
      <c r="A293" s="18" t="s">
        <v>377</v>
      </c>
      <c r="B293" s="18"/>
      <c r="C293" s="22" t="s">
        <v>72</v>
      </c>
      <c r="D293" s="22" t="s">
        <v>344</v>
      </c>
      <c r="E293" s="11" t="s">
        <v>358</v>
      </c>
      <c r="F293" s="23" t="s">
        <v>334</v>
      </c>
      <c r="G293" s="70">
        <f>G294+G301+G305</f>
        <v>7986493</v>
      </c>
      <c r="H293" s="70">
        <f>H294+H301+H305</f>
        <v>7986493</v>
      </c>
    </row>
    <row r="294" spans="1:8" ht="38.25">
      <c r="A294" s="84" t="s">
        <v>149</v>
      </c>
      <c r="B294" s="84"/>
      <c r="C294" s="22" t="s">
        <v>72</v>
      </c>
      <c r="D294" s="22" t="s">
        <v>344</v>
      </c>
      <c r="E294" s="11" t="s">
        <v>367</v>
      </c>
      <c r="F294" s="22"/>
      <c r="G294" s="70">
        <f>G295+G298</f>
        <v>7542420</v>
      </c>
      <c r="H294" s="70">
        <f>H295+H298</f>
        <v>7542420</v>
      </c>
    </row>
    <row r="295" spans="1:8" ht="25.5">
      <c r="A295" s="23" t="s">
        <v>106</v>
      </c>
      <c r="B295" s="23"/>
      <c r="C295" s="22" t="s">
        <v>72</v>
      </c>
      <c r="D295" s="22" t="s">
        <v>344</v>
      </c>
      <c r="E295" s="26" t="s">
        <v>150</v>
      </c>
      <c r="F295" s="22" t="s">
        <v>334</v>
      </c>
      <c r="G295" s="70">
        <f>SUM(G296:G297)</f>
        <v>6862287</v>
      </c>
      <c r="H295" s="70">
        <f>SUM(H296:H297)</f>
        <v>6862287</v>
      </c>
    </row>
    <row r="296" spans="1:8" ht="38.25">
      <c r="A296" s="21" t="s">
        <v>425</v>
      </c>
      <c r="B296" s="21"/>
      <c r="C296" s="22" t="s">
        <v>72</v>
      </c>
      <c r="D296" s="22" t="s">
        <v>344</v>
      </c>
      <c r="E296" s="26" t="s">
        <v>150</v>
      </c>
      <c r="F296" s="22">
        <v>200</v>
      </c>
      <c r="G296" s="72">
        <v>110000</v>
      </c>
      <c r="H296" s="72">
        <v>110000</v>
      </c>
    </row>
    <row r="297" spans="1:8" ht="25.5">
      <c r="A297" s="21" t="s">
        <v>328</v>
      </c>
      <c r="B297" s="21"/>
      <c r="C297" s="22" t="s">
        <v>72</v>
      </c>
      <c r="D297" s="22" t="s">
        <v>344</v>
      </c>
      <c r="E297" s="26" t="s">
        <v>150</v>
      </c>
      <c r="F297" s="22">
        <v>300</v>
      </c>
      <c r="G297" s="72">
        <v>6752287</v>
      </c>
      <c r="H297" s="72">
        <v>6752287</v>
      </c>
    </row>
    <row r="298" spans="1:8" ht="25.5">
      <c r="A298" s="23" t="s">
        <v>107</v>
      </c>
      <c r="B298" s="23"/>
      <c r="C298" s="22" t="s">
        <v>72</v>
      </c>
      <c r="D298" s="22" t="s">
        <v>344</v>
      </c>
      <c r="E298" s="26" t="s">
        <v>151</v>
      </c>
      <c r="F298" s="22" t="s">
        <v>334</v>
      </c>
      <c r="G298" s="70">
        <f>SUM(G299:G300)</f>
        <v>680133</v>
      </c>
      <c r="H298" s="70">
        <f>SUM(H299:H300)</f>
        <v>680133</v>
      </c>
    </row>
    <row r="299" spans="1:8" ht="38.25">
      <c r="A299" s="21" t="s">
        <v>425</v>
      </c>
      <c r="B299" s="21"/>
      <c r="C299" s="22" t="s">
        <v>72</v>
      </c>
      <c r="D299" s="22" t="s">
        <v>344</v>
      </c>
      <c r="E299" s="26" t="s">
        <v>151</v>
      </c>
      <c r="F299" s="22">
        <v>200</v>
      </c>
      <c r="G299" s="72">
        <v>23000</v>
      </c>
      <c r="H299" s="72">
        <v>23000</v>
      </c>
    </row>
    <row r="300" spans="1:8" ht="25.5">
      <c r="A300" s="21" t="s">
        <v>328</v>
      </c>
      <c r="B300" s="21"/>
      <c r="C300" s="22" t="s">
        <v>72</v>
      </c>
      <c r="D300" s="22" t="s">
        <v>344</v>
      </c>
      <c r="E300" s="26" t="s">
        <v>151</v>
      </c>
      <c r="F300" s="22" t="s">
        <v>327</v>
      </c>
      <c r="G300" s="72">
        <v>657133</v>
      </c>
      <c r="H300" s="72">
        <v>657133</v>
      </c>
    </row>
    <row r="301" spans="1:8" ht="38.25">
      <c r="A301" s="82" t="s">
        <v>364</v>
      </c>
      <c r="B301" s="82"/>
      <c r="C301" s="19" t="s">
        <v>72</v>
      </c>
      <c r="D301" s="19" t="s">
        <v>344</v>
      </c>
      <c r="E301" s="11" t="s">
        <v>368</v>
      </c>
      <c r="F301" s="19"/>
      <c r="G301" s="70">
        <f>G302</f>
        <v>142484</v>
      </c>
      <c r="H301" s="70">
        <f>H302</f>
        <v>142484</v>
      </c>
    </row>
    <row r="302" spans="1:8" ht="51">
      <c r="A302" s="23" t="s">
        <v>458</v>
      </c>
      <c r="B302" s="23"/>
      <c r="C302" s="22" t="s">
        <v>72</v>
      </c>
      <c r="D302" s="22" t="s">
        <v>344</v>
      </c>
      <c r="E302" s="26" t="s">
        <v>369</v>
      </c>
      <c r="F302" s="22" t="s">
        <v>334</v>
      </c>
      <c r="G302" s="70">
        <f>SUM(G303:G304)</f>
        <v>142484</v>
      </c>
      <c r="H302" s="70">
        <f>SUM(H303:H304)</f>
        <v>142484</v>
      </c>
    </row>
    <row r="303" spans="1:8" ht="38.25">
      <c r="A303" s="21" t="s">
        <v>425</v>
      </c>
      <c r="B303" s="21"/>
      <c r="C303" s="22" t="s">
        <v>72</v>
      </c>
      <c r="D303" s="22" t="s">
        <v>344</v>
      </c>
      <c r="E303" s="26" t="s">
        <v>369</v>
      </c>
      <c r="F303" s="22">
        <v>200</v>
      </c>
      <c r="G303" s="70">
        <v>3052</v>
      </c>
      <c r="H303" s="70">
        <v>3052</v>
      </c>
    </row>
    <row r="304" spans="1:8" ht="25.5">
      <c r="A304" s="21" t="s">
        <v>328</v>
      </c>
      <c r="B304" s="21"/>
      <c r="C304" s="22" t="s">
        <v>72</v>
      </c>
      <c r="D304" s="22" t="s">
        <v>344</v>
      </c>
      <c r="E304" s="26" t="s">
        <v>369</v>
      </c>
      <c r="F304" s="22" t="s">
        <v>327</v>
      </c>
      <c r="G304" s="72">
        <v>139432</v>
      </c>
      <c r="H304" s="72">
        <v>139432</v>
      </c>
    </row>
    <row r="305" spans="1:8" ht="51">
      <c r="A305" s="86" t="s">
        <v>152</v>
      </c>
      <c r="B305" s="86"/>
      <c r="C305" s="19" t="s">
        <v>72</v>
      </c>
      <c r="D305" s="19" t="s">
        <v>344</v>
      </c>
      <c r="E305" s="11" t="s">
        <v>370</v>
      </c>
      <c r="F305" s="19"/>
      <c r="G305" s="70">
        <f>G306</f>
        <v>301589</v>
      </c>
      <c r="H305" s="70">
        <f>H306</f>
        <v>301589</v>
      </c>
    </row>
    <row r="306" spans="1:8" ht="51">
      <c r="A306" s="23" t="s">
        <v>18</v>
      </c>
      <c r="B306" s="23"/>
      <c r="C306" s="22" t="s">
        <v>72</v>
      </c>
      <c r="D306" s="22" t="s">
        <v>344</v>
      </c>
      <c r="E306" s="26" t="s">
        <v>371</v>
      </c>
      <c r="F306" s="22" t="s">
        <v>334</v>
      </c>
      <c r="G306" s="70">
        <f>SUM(G307:G308)</f>
        <v>301589</v>
      </c>
      <c r="H306" s="70">
        <f>SUM(H307:H308)</f>
        <v>301589</v>
      </c>
    </row>
    <row r="307" spans="1:8" ht="38.25">
      <c r="A307" s="21" t="s">
        <v>425</v>
      </c>
      <c r="B307" s="21"/>
      <c r="C307" s="22" t="s">
        <v>72</v>
      </c>
      <c r="D307" s="22" t="s">
        <v>344</v>
      </c>
      <c r="E307" s="26" t="s">
        <v>371</v>
      </c>
      <c r="F307" s="22">
        <v>200</v>
      </c>
      <c r="G307" s="72">
        <v>4500</v>
      </c>
      <c r="H307" s="72">
        <v>4500</v>
      </c>
    </row>
    <row r="308" spans="1:8" ht="25.5">
      <c r="A308" s="21" t="s">
        <v>328</v>
      </c>
      <c r="B308" s="21"/>
      <c r="C308" s="22" t="s">
        <v>72</v>
      </c>
      <c r="D308" s="22" t="s">
        <v>344</v>
      </c>
      <c r="E308" s="26" t="s">
        <v>371</v>
      </c>
      <c r="F308" s="22">
        <v>300</v>
      </c>
      <c r="G308" s="72">
        <v>297089</v>
      </c>
      <c r="H308" s="72">
        <v>297089</v>
      </c>
    </row>
    <row r="309" spans="1:8" ht="12.75">
      <c r="A309" s="20" t="s">
        <v>86</v>
      </c>
      <c r="B309" s="20"/>
      <c r="C309" s="19" t="s">
        <v>72</v>
      </c>
      <c r="D309" s="19" t="s">
        <v>54</v>
      </c>
      <c r="E309" s="19" t="s">
        <v>334</v>
      </c>
      <c r="F309" s="19" t="s">
        <v>334</v>
      </c>
      <c r="G309" s="70">
        <f>G310</f>
        <v>29152673</v>
      </c>
      <c r="H309" s="70">
        <f>H310</f>
        <v>29374533</v>
      </c>
    </row>
    <row r="310" spans="1:8" ht="38.25">
      <c r="A310" s="28" t="s">
        <v>376</v>
      </c>
      <c r="B310" s="28"/>
      <c r="C310" s="22" t="s">
        <v>72</v>
      </c>
      <c r="D310" s="22" t="s">
        <v>54</v>
      </c>
      <c r="E310" s="26" t="s">
        <v>422</v>
      </c>
      <c r="F310" s="22"/>
      <c r="G310" s="70">
        <f>G311</f>
        <v>29152673</v>
      </c>
      <c r="H310" s="70">
        <f>H311</f>
        <v>29374533</v>
      </c>
    </row>
    <row r="311" spans="1:8" ht="89.25">
      <c r="A311" s="18" t="s">
        <v>436</v>
      </c>
      <c r="B311" s="18"/>
      <c r="C311" s="22" t="s">
        <v>72</v>
      </c>
      <c r="D311" s="22" t="s">
        <v>54</v>
      </c>
      <c r="E311" s="11" t="s">
        <v>271</v>
      </c>
      <c r="F311" s="23" t="s">
        <v>334</v>
      </c>
      <c r="G311" s="70">
        <f>G312+G316+G318+G319</f>
        <v>29152673</v>
      </c>
      <c r="H311" s="70">
        <f>H312+H316+H318+H319</f>
        <v>29374533</v>
      </c>
    </row>
    <row r="312" spans="1:8" ht="63.75">
      <c r="A312" s="84" t="s">
        <v>248</v>
      </c>
      <c r="B312" s="84"/>
      <c r="C312" s="22" t="s">
        <v>72</v>
      </c>
      <c r="D312" s="22" t="s">
        <v>54</v>
      </c>
      <c r="E312" s="22" t="s">
        <v>365</v>
      </c>
      <c r="F312" s="22"/>
      <c r="G312" s="70">
        <f>G313</f>
        <v>1265319</v>
      </c>
      <c r="H312" s="70">
        <f>H313</f>
        <v>1265319</v>
      </c>
    </row>
    <row r="313" spans="1:8" ht="12.75">
      <c r="A313" s="82" t="s">
        <v>73</v>
      </c>
      <c r="B313" s="82"/>
      <c r="C313" s="22" t="s">
        <v>72</v>
      </c>
      <c r="D313" s="22" t="s">
        <v>54</v>
      </c>
      <c r="E313" s="26" t="s">
        <v>249</v>
      </c>
      <c r="F313" s="22"/>
      <c r="G313" s="70">
        <f>G314</f>
        <v>1265319</v>
      </c>
      <c r="H313" s="70">
        <f>H314</f>
        <v>1265319</v>
      </c>
    </row>
    <row r="314" spans="1:8" ht="25.5">
      <c r="A314" s="21" t="s">
        <v>328</v>
      </c>
      <c r="B314" s="21"/>
      <c r="C314" s="22" t="s">
        <v>72</v>
      </c>
      <c r="D314" s="22" t="s">
        <v>54</v>
      </c>
      <c r="E314" s="26" t="s">
        <v>249</v>
      </c>
      <c r="F314" s="22">
        <v>300</v>
      </c>
      <c r="G314" s="72">
        <v>1265319</v>
      </c>
      <c r="H314" s="72">
        <v>1265319</v>
      </c>
    </row>
    <row r="315" spans="1:8" ht="38.25">
      <c r="A315" s="217" t="s">
        <v>31</v>
      </c>
      <c r="B315" s="21"/>
      <c r="C315" s="22" t="s">
        <v>72</v>
      </c>
      <c r="D315" s="22" t="s">
        <v>54</v>
      </c>
      <c r="E315" s="26" t="s">
        <v>32</v>
      </c>
      <c r="F315" s="22"/>
      <c r="G315" s="72">
        <f>G316</f>
        <v>23548034</v>
      </c>
      <c r="H315" s="72">
        <f>H316</f>
        <v>23766830</v>
      </c>
    </row>
    <row r="316" spans="1:8" ht="25.5">
      <c r="A316" s="21" t="s">
        <v>328</v>
      </c>
      <c r="B316" s="21"/>
      <c r="C316" s="22" t="s">
        <v>72</v>
      </c>
      <c r="D316" s="22" t="s">
        <v>54</v>
      </c>
      <c r="E316" s="26" t="s">
        <v>32</v>
      </c>
      <c r="F316" s="22">
        <v>300</v>
      </c>
      <c r="G316" s="72">
        <v>23548034</v>
      </c>
      <c r="H316" s="72">
        <v>23766830</v>
      </c>
    </row>
    <row r="317" spans="1:8" ht="51">
      <c r="A317" s="217" t="s">
        <v>33</v>
      </c>
      <c r="B317" s="21"/>
      <c r="C317" s="22" t="s">
        <v>72</v>
      </c>
      <c r="D317" s="22" t="s">
        <v>54</v>
      </c>
      <c r="E317" s="26" t="s">
        <v>34</v>
      </c>
      <c r="F317" s="22"/>
      <c r="G317" s="72">
        <f>G318</f>
        <v>329672</v>
      </c>
      <c r="H317" s="72">
        <f>H318</f>
        <v>332736</v>
      </c>
    </row>
    <row r="318" spans="1:8" ht="38.25">
      <c r="A318" s="21" t="s">
        <v>425</v>
      </c>
      <c r="B318" s="21"/>
      <c r="C318" s="22" t="s">
        <v>72</v>
      </c>
      <c r="D318" s="22" t="s">
        <v>54</v>
      </c>
      <c r="E318" s="26" t="s">
        <v>34</v>
      </c>
      <c r="F318" s="22">
        <v>200</v>
      </c>
      <c r="G318" s="72">
        <v>329672</v>
      </c>
      <c r="H318" s="72">
        <v>332736</v>
      </c>
    </row>
    <row r="319" spans="1:8" ht="76.5">
      <c r="A319" s="84" t="s">
        <v>366</v>
      </c>
      <c r="B319" s="84"/>
      <c r="C319" s="22" t="s">
        <v>72</v>
      </c>
      <c r="D319" s="22" t="s">
        <v>54</v>
      </c>
      <c r="E319" s="11" t="s">
        <v>250</v>
      </c>
      <c r="F319" s="23"/>
      <c r="G319" s="70">
        <f>G320</f>
        <v>4009648</v>
      </c>
      <c r="H319" s="70">
        <f>H320</f>
        <v>4009648</v>
      </c>
    </row>
    <row r="320" spans="1:8" ht="51">
      <c r="A320" s="23" t="s">
        <v>108</v>
      </c>
      <c r="B320" s="23"/>
      <c r="C320" s="22" t="s">
        <v>72</v>
      </c>
      <c r="D320" s="22" t="s">
        <v>54</v>
      </c>
      <c r="E320" s="26" t="s">
        <v>251</v>
      </c>
      <c r="F320" s="22" t="s">
        <v>334</v>
      </c>
      <c r="G320" s="70">
        <f>SUM(G321:G321)</f>
        <v>4009648</v>
      </c>
      <c r="H320" s="70">
        <f>SUM(H321:H321)</f>
        <v>4009648</v>
      </c>
    </row>
    <row r="321" spans="1:8" ht="25.5">
      <c r="A321" s="21" t="s">
        <v>328</v>
      </c>
      <c r="B321" s="21"/>
      <c r="C321" s="22" t="s">
        <v>72</v>
      </c>
      <c r="D321" s="22" t="s">
        <v>54</v>
      </c>
      <c r="E321" s="26" t="s">
        <v>251</v>
      </c>
      <c r="F321" s="22">
        <v>300</v>
      </c>
      <c r="G321" s="72">
        <v>4009648</v>
      </c>
      <c r="H321" s="72">
        <v>4009648</v>
      </c>
    </row>
    <row r="322" spans="1:8" ht="25.5">
      <c r="A322" s="20" t="s">
        <v>90</v>
      </c>
      <c r="B322" s="20"/>
      <c r="C322" s="19" t="s">
        <v>72</v>
      </c>
      <c r="D322" s="19" t="s">
        <v>55</v>
      </c>
      <c r="E322" s="19" t="s">
        <v>334</v>
      </c>
      <c r="F322" s="19" t="s">
        <v>334</v>
      </c>
      <c r="G322" s="70">
        <f aca="true" t="shared" si="23" ref="G322:H324">G323</f>
        <v>2799000</v>
      </c>
      <c r="H322" s="70">
        <f t="shared" si="23"/>
        <v>2799000</v>
      </c>
    </row>
    <row r="323" spans="1:8" ht="38.25">
      <c r="A323" s="28" t="s">
        <v>376</v>
      </c>
      <c r="B323" s="28"/>
      <c r="C323" s="22" t="s">
        <v>72</v>
      </c>
      <c r="D323" s="22" t="s">
        <v>55</v>
      </c>
      <c r="E323" s="26" t="s">
        <v>422</v>
      </c>
      <c r="F323" s="22" t="s">
        <v>334</v>
      </c>
      <c r="G323" s="70">
        <f t="shared" si="23"/>
        <v>2799000</v>
      </c>
      <c r="H323" s="70">
        <f t="shared" si="23"/>
        <v>2799000</v>
      </c>
    </row>
    <row r="324" spans="1:8" ht="76.5">
      <c r="A324" s="18" t="s">
        <v>551</v>
      </c>
      <c r="B324" s="18"/>
      <c r="C324" s="22" t="s">
        <v>72</v>
      </c>
      <c r="D324" s="22" t="s">
        <v>55</v>
      </c>
      <c r="E324" s="11" t="s">
        <v>270</v>
      </c>
      <c r="F324" s="23" t="s">
        <v>334</v>
      </c>
      <c r="G324" s="70">
        <f t="shared" si="23"/>
        <v>2799000</v>
      </c>
      <c r="H324" s="70">
        <f t="shared" si="23"/>
        <v>2799000</v>
      </c>
    </row>
    <row r="325" spans="1:8" ht="63.75">
      <c r="A325" s="87" t="s">
        <v>252</v>
      </c>
      <c r="B325" s="87"/>
      <c r="C325" s="22" t="s">
        <v>72</v>
      </c>
      <c r="D325" s="22" t="s">
        <v>55</v>
      </c>
      <c r="E325" s="11" t="s">
        <v>253</v>
      </c>
      <c r="F325" s="23"/>
      <c r="G325" s="70">
        <f>G326+G330</f>
        <v>2799000</v>
      </c>
      <c r="H325" s="70">
        <f>H326+H330</f>
        <v>2799000</v>
      </c>
    </row>
    <row r="326" spans="1:8" ht="51">
      <c r="A326" s="23" t="s">
        <v>561</v>
      </c>
      <c r="B326" s="23"/>
      <c r="C326" s="22" t="s">
        <v>72</v>
      </c>
      <c r="D326" s="22" t="s">
        <v>55</v>
      </c>
      <c r="E326" s="11" t="s">
        <v>254</v>
      </c>
      <c r="F326" s="22" t="s">
        <v>334</v>
      </c>
      <c r="G326" s="70">
        <f>SUM(G327:G329)</f>
        <v>2177000</v>
      </c>
      <c r="H326" s="70">
        <f>SUM(H327:H329)</f>
        <v>2177000</v>
      </c>
    </row>
    <row r="327" spans="1:8" ht="89.25">
      <c r="A327" s="21" t="s">
        <v>228</v>
      </c>
      <c r="B327" s="21"/>
      <c r="C327" s="22" t="s">
        <v>72</v>
      </c>
      <c r="D327" s="22" t="s">
        <v>55</v>
      </c>
      <c r="E327" s="11" t="s">
        <v>254</v>
      </c>
      <c r="F327" s="22">
        <v>100</v>
      </c>
      <c r="G327" s="72">
        <v>2027000</v>
      </c>
      <c r="H327" s="72">
        <v>2027000</v>
      </c>
    </row>
    <row r="328" spans="1:8" ht="38.25">
      <c r="A328" s="21" t="s">
        <v>425</v>
      </c>
      <c r="B328" s="21"/>
      <c r="C328" s="22" t="s">
        <v>72</v>
      </c>
      <c r="D328" s="22" t="s">
        <v>55</v>
      </c>
      <c r="E328" s="11" t="s">
        <v>254</v>
      </c>
      <c r="F328" s="23">
        <v>200</v>
      </c>
      <c r="G328" s="72">
        <v>149000</v>
      </c>
      <c r="H328" s="72">
        <v>149000</v>
      </c>
    </row>
    <row r="329" spans="1:8" ht="12.75">
      <c r="A329" s="21" t="s">
        <v>324</v>
      </c>
      <c r="B329" s="21"/>
      <c r="C329" s="22" t="s">
        <v>72</v>
      </c>
      <c r="D329" s="22" t="s">
        <v>55</v>
      </c>
      <c r="E329" s="11" t="s">
        <v>254</v>
      </c>
      <c r="F329" s="23">
        <v>800</v>
      </c>
      <c r="G329" s="72">
        <v>1000</v>
      </c>
      <c r="H329" s="72">
        <v>1000</v>
      </c>
    </row>
    <row r="330" spans="1:8" ht="89.25">
      <c r="A330" s="128" t="s">
        <v>209</v>
      </c>
      <c r="B330" s="21"/>
      <c r="C330" s="22" t="s">
        <v>72</v>
      </c>
      <c r="D330" s="22" t="s">
        <v>55</v>
      </c>
      <c r="E330" s="26" t="s">
        <v>518</v>
      </c>
      <c r="F330" s="23"/>
      <c r="G330" s="72">
        <f>G331+G332+G333</f>
        <v>622000</v>
      </c>
      <c r="H330" s="72">
        <f>H331+H332+H333</f>
        <v>622000</v>
      </c>
    </row>
    <row r="331" spans="1:8" ht="89.25">
      <c r="A331" s="21" t="s">
        <v>228</v>
      </c>
      <c r="B331" s="21"/>
      <c r="C331" s="22" t="s">
        <v>72</v>
      </c>
      <c r="D331" s="22" t="s">
        <v>55</v>
      </c>
      <c r="E331" s="26" t="s">
        <v>518</v>
      </c>
      <c r="F331" s="23">
        <v>100</v>
      </c>
      <c r="G331" s="72">
        <v>600000</v>
      </c>
      <c r="H331" s="72">
        <v>600000</v>
      </c>
    </row>
    <row r="332" spans="1:8" ht="38.25">
      <c r="A332" s="21" t="s">
        <v>425</v>
      </c>
      <c r="B332" s="21"/>
      <c r="C332" s="22" t="s">
        <v>72</v>
      </c>
      <c r="D332" s="22" t="s">
        <v>55</v>
      </c>
      <c r="E332" s="26" t="s">
        <v>518</v>
      </c>
      <c r="F332" s="23">
        <v>200</v>
      </c>
      <c r="G332" s="72">
        <v>21500</v>
      </c>
      <c r="H332" s="72">
        <v>21500</v>
      </c>
    </row>
    <row r="333" spans="1:8" ht="12.75">
      <c r="A333" s="24" t="s">
        <v>324</v>
      </c>
      <c r="B333" s="24"/>
      <c r="C333" s="25" t="s">
        <v>72</v>
      </c>
      <c r="D333" s="25" t="s">
        <v>55</v>
      </c>
      <c r="E333" s="27" t="s">
        <v>518</v>
      </c>
      <c r="F333" s="46">
        <v>800</v>
      </c>
      <c r="G333" s="69">
        <v>500</v>
      </c>
      <c r="H333" s="69">
        <v>500</v>
      </c>
    </row>
    <row r="334" spans="1:8" ht="25.5">
      <c r="A334" s="30" t="s">
        <v>322</v>
      </c>
      <c r="B334" s="30"/>
      <c r="C334" s="31" t="s">
        <v>343</v>
      </c>
      <c r="D334" s="55" t="s">
        <v>623</v>
      </c>
      <c r="E334" s="31" t="s">
        <v>334</v>
      </c>
      <c r="F334" s="31" t="s">
        <v>334</v>
      </c>
      <c r="G334" s="71">
        <f aca="true" t="shared" si="24" ref="G334:H339">G335</f>
        <v>55000</v>
      </c>
      <c r="H334" s="71">
        <f t="shared" si="24"/>
        <v>55000</v>
      </c>
    </row>
    <row r="335" spans="1:8" ht="38.25">
      <c r="A335" s="20" t="s">
        <v>323</v>
      </c>
      <c r="B335" s="20"/>
      <c r="C335" s="19" t="s">
        <v>343</v>
      </c>
      <c r="D335" s="19" t="s">
        <v>51</v>
      </c>
      <c r="E335" s="40" t="s">
        <v>334</v>
      </c>
      <c r="F335" s="40" t="s">
        <v>334</v>
      </c>
      <c r="G335" s="70">
        <f t="shared" si="24"/>
        <v>55000</v>
      </c>
      <c r="H335" s="70">
        <f t="shared" si="24"/>
        <v>55000</v>
      </c>
    </row>
    <row r="336" spans="1:8" ht="38.25">
      <c r="A336" s="28" t="s">
        <v>385</v>
      </c>
      <c r="B336" s="28"/>
      <c r="C336" s="22" t="s">
        <v>343</v>
      </c>
      <c r="D336" s="22" t="s">
        <v>51</v>
      </c>
      <c r="E336" s="26" t="s">
        <v>194</v>
      </c>
      <c r="F336" s="32" t="s">
        <v>334</v>
      </c>
      <c r="G336" s="70">
        <f t="shared" si="24"/>
        <v>55000</v>
      </c>
      <c r="H336" s="70">
        <f t="shared" si="24"/>
        <v>55000</v>
      </c>
    </row>
    <row r="337" spans="1:8" ht="76.5">
      <c r="A337" s="18" t="s">
        <v>562</v>
      </c>
      <c r="B337" s="18"/>
      <c r="C337" s="22" t="s">
        <v>343</v>
      </c>
      <c r="D337" s="22" t="s">
        <v>51</v>
      </c>
      <c r="E337" s="26" t="s">
        <v>360</v>
      </c>
      <c r="F337" s="33" t="s">
        <v>334</v>
      </c>
      <c r="G337" s="70">
        <f t="shared" si="24"/>
        <v>55000</v>
      </c>
      <c r="H337" s="70">
        <f t="shared" si="24"/>
        <v>55000</v>
      </c>
    </row>
    <row r="338" spans="1:8" ht="76.5">
      <c r="A338" s="82" t="s">
        <v>359</v>
      </c>
      <c r="B338" s="82"/>
      <c r="C338" s="22" t="s">
        <v>343</v>
      </c>
      <c r="D338" s="22" t="s">
        <v>51</v>
      </c>
      <c r="E338" s="26" t="s">
        <v>361</v>
      </c>
      <c r="F338" s="33"/>
      <c r="G338" s="70">
        <f t="shared" si="24"/>
        <v>55000</v>
      </c>
      <c r="H338" s="70">
        <f t="shared" si="24"/>
        <v>55000</v>
      </c>
    </row>
    <row r="339" spans="1:8" ht="25.5">
      <c r="A339" s="88" t="s">
        <v>362</v>
      </c>
      <c r="B339" s="88"/>
      <c r="C339" s="22" t="s">
        <v>343</v>
      </c>
      <c r="D339" s="22" t="s">
        <v>51</v>
      </c>
      <c r="E339" s="26" t="s">
        <v>363</v>
      </c>
      <c r="F339" s="32" t="s">
        <v>334</v>
      </c>
      <c r="G339" s="70">
        <f t="shared" si="24"/>
        <v>55000</v>
      </c>
      <c r="H339" s="70">
        <f t="shared" si="24"/>
        <v>55000</v>
      </c>
    </row>
    <row r="340" spans="1:8" ht="25.5">
      <c r="A340" s="24" t="s">
        <v>19</v>
      </c>
      <c r="B340" s="24"/>
      <c r="C340" s="25" t="s">
        <v>343</v>
      </c>
      <c r="D340" s="25" t="s">
        <v>51</v>
      </c>
      <c r="E340" s="27" t="s">
        <v>363</v>
      </c>
      <c r="F340" s="25" t="s">
        <v>329</v>
      </c>
      <c r="G340" s="69">
        <v>55000</v>
      </c>
      <c r="H340" s="69">
        <v>55000</v>
      </c>
    </row>
    <row r="341" spans="1:8" ht="25.5">
      <c r="A341" s="74" t="s">
        <v>64</v>
      </c>
      <c r="B341" s="131" t="s">
        <v>63</v>
      </c>
      <c r="C341" s="222"/>
      <c r="D341" s="222"/>
      <c r="E341" s="223"/>
      <c r="F341" s="132"/>
      <c r="G341" s="133">
        <f>G342</f>
        <v>971994</v>
      </c>
      <c r="H341" s="133">
        <f>H342</f>
        <v>971994</v>
      </c>
    </row>
    <row r="342" spans="1:8" ht="38.25">
      <c r="A342" s="39" t="s">
        <v>383</v>
      </c>
      <c r="B342" s="39"/>
      <c r="C342" s="134" t="s">
        <v>51</v>
      </c>
      <c r="D342" s="134" t="s">
        <v>55</v>
      </c>
      <c r="E342" s="135" t="s">
        <v>197</v>
      </c>
      <c r="F342" s="68" t="s">
        <v>334</v>
      </c>
      <c r="G342" s="136">
        <f>G343+G346</f>
        <v>971994</v>
      </c>
      <c r="H342" s="136">
        <f>H343+H346</f>
        <v>971994</v>
      </c>
    </row>
    <row r="343" spans="1:8" ht="38.25">
      <c r="A343" s="18" t="s">
        <v>384</v>
      </c>
      <c r="B343" s="18"/>
      <c r="C343" s="22" t="s">
        <v>51</v>
      </c>
      <c r="D343" s="22" t="s">
        <v>55</v>
      </c>
      <c r="E343" s="11" t="s">
        <v>198</v>
      </c>
      <c r="F343" s="22" t="s">
        <v>334</v>
      </c>
      <c r="G343" s="70">
        <f>G344</f>
        <v>593652</v>
      </c>
      <c r="H343" s="70">
        <f>H344</f>
        <v>593652</v>
      </c>
    </row>
    <row r="344" spans="1:8" ht="38.25">
      <c r="A344" s="23" t="s">
        <v>225</v>
      </c>
      <c r="B344" s="23"/>
      <c r="C344" s="22" t="s">
        <v>51</v>
      </c>
      <c r="D344" s="22" t="s">
        <v>55</v>
      </c>
      <c r="E344" s="26" t="s">
        <v>199</v>
      </c>
      <c r="F344" s="22"/>
      <c r="G344" s="70">
        <f>SUM(G345:G345)</f>
        <v>593652</v>
      </c>
      <c r="H344" s="70">
        <f>SUM(H345:H345)</f>
        <v>593652</v>
      </c>
    </row>
    <row r="345" spans="1:8" ht="89.25">
      <c r="A345" s="21" t="s">
        <v>228</v>
      </c>
      <c r="B345" s="21"/>
      <c r="C345" s="22" t="s">
        <v>51</v>
      </c>
      <c r="D345" s="22" t="s">
        <v>55</v>
      </c>
      <c r="E345" s="26" t="s">
        <v>199</v>
      </c>
      <c r="F345" s="22">
        <v>100</v>
      </c>
      <c r="G345" s="70">
        <v>593652</v>
      </c>
      <c r="H345" s="70">
        <v>593652</v>
      </c>
    </row>
    <row r="346" spans="1:8" ht="25.5">
      <c r="A346" s="21" t="s">
        <v>302</v>
      </c>
      <c r="B346" s="21"/>
      <c r="C346" s="22" t="s">
        <v>51</v>
      </c>
      <c r="D346" s="22" t="s">
        <v>55</v>
      </c>
      <c r="E346" s="11" t="s">
        <v>301</v>
      </c>
      <c r="F346" s="22"/>
      <c r="G346" s="70">
        <f>G347</f>
        <v>378342</v>
      </c>
      <c r="H346" s="70">
        <f>H347</f>
        <v>378342</v>
      </c>
    </row>
    <row r="347" spans="1:8" ht="38.25">
      <c r="A347" s="23" t="s">
        <v>225</v>
      </c>
      <c r="B347" s="23"/>
      <c r="C347" s="22" t="s">
        <v>51</v>
      </c>
      <c r="D347" s="22" t="s">
        <v>55</v>
      </c>
      <c r="E347" s="26" t="s">
        <v>300</v>
      </c>
      <c r="F347" s="22"/>
      <c r="G347" s="70">
        <f>SUM(G348:G349)</f>
        <v>378342</v>
      </c>
      <c r="H347" s="70">
        <f>SUM(H348:H349)</f>
        <v>378342</v>
      </c>
    </row>
    <row r="348" spans="1:8" ht="89.25">
      <c r="A348" s="21" t="s">
        <v>228</v>
      </c>
      <c r="B348" s="21"/>
      <c r="C348" s="22" t="s">
        <v>51</v>
      </c>
      <c r="D348" s="22" t="s">
        <v>55</v>
      </c>
      <c r="E348" s="26" t="s">
        <v>300</v>
      </c>
      <c r="F348" s="22">
        <v>100</v>
      </c>
      <c r="G348" s="72">
        <v>321342</v>
      </c>
      <c r="H348" s="72">
        <v>321342</v>
      </c>
    </row>
    <row r="349" spans="1:8" ht="38.25">
      <c r="A349" s="24" t="s">
        <v>425</v>
      </c>
      <c r="B349" s="24"/>
      <c r="C349" s="25" t="s">
        <v>51</v>
      </c>
      <c r="D349" s="25" t="s">
        <v>55</v>
      </c>
      <c r="E349" s="27" t="s">
        <v>300</v>
      </c>
      <c r="F349" s="25">
        <v>200</v>
      </c>
      <c r="G349" s="69">
        <v>57000</v>
      </c>
      <c r="H349" s="69">
        <v>57000</v>
      </c>
    </row>
    <row r="350" spans="1:8" ht="12.75">
      <c r="A350" s="167" t="s">
        <v>678</v>
      </c>
      <c r="B350" s="168"/>
      <c r="C350" s="38"/>
      <c r="D350" s="38"/>
      <c r="E350" s="169"/>
      <c r="F350" s="38"/>
      <c r="G350" s="170">
        <v>4245408</v>
      </c>
      <c r="H350" s="170">
        <v>8509959</v>
      </c>
    </row>
  </sheetData>
  <sheetProtection/>
  <mergeCells count="1">
    <mergeCell ref="F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2.140625" style="3" customWidth="1"/>
    <col min="2" max="2" width="50.8515625" style="3" customWidth="1"/>
    <col min="3" max="3" width="16.57421875" style="3" customWidth="1"/>
    <col min="4" max="4" width="16.00390625" style="3" customWidth="1"/>
    <col min="5" max="16384" width="9.140625" style="3" customWidth="1"/>
  </cols>
  <sheetData>
    <row r="1" spans="2:4" ht="12.75">
      <c r="B1" s="56"/>
      <c r="D1" s="56" t="s">
        <v>686</v>
      </c>
    </row>
    <row r="2" spans="2:4" ht="12.75">
      <c r="B2" s="56"/>
      <c r="D2" s="10" t="s">
        <v>459</v>
      </c>
    </row>
    <row r="3" spans="2:4" ht="12.75">
      <c r="B3" s="224"/>
      <c r="D3" s="225" t="s">
        <v>700</v>
      </c>
    </row>
    <row r="4" spans="1:3" ht="12.75">
      <c r="A4" s="235" t="s">
        <v>687</v>
      </c>
      <c r="B4" s="235"/>
      <c r="C4" s="235"/>
    </row>
    <row r="5" spans="1:4" ht="12.75">
      <c r="A5" s="4"/>
      <c r="C5" s="5"/>
      <c r="D5" s="5" t="s">
        <v>99</v>
      </c>
    </row>
    <row r="6" spans="1:4" ht="33.75">
      <c r="A6" s="6" t="s">
        <v>541</v>
      </c>
      <c r="B6" s="6" t="s">
        <v>481</v>
      </c>
      <c r="C6" s="6" t="s">
        <v>688</v>
      </c>
      <c r="D6" s="6" t="s">
        <v>689</v>
      </c>
    </row>
    <row r="7" spans="1:10" ht="12.75">
      <c r="A7" s="6">
        <v>1</v>
      </c>
      <c r="B7" s="6">
        <v>2</v>
      </c>
      <c r="C7" s="6">
        <v>3</v>
      </c>
      <c r="D7" s="6">
        <v>4</v>
      </c>
      <c r="J7" s="171"/>
    </row>
    <row r="8" spans="1:5" ht="25.5">
      <c r="A8" s="130" t="s">
        <v>70</v>
      </c>
      <c r="B8" s="8" t="s">
        <v>346</v>
      </c>
      <c r="C8" s="172">
        <f>C9</f>
        <v>0</v>
      </c>
      <c r="D8" s="172">
        <f>D9</f>
        <v>0</v>
      </c>
      <c r="E8" s="35"/>
    </row>
    <row r="9" spans="1:5" ht="25.5">
      <c r="A9" s="7" t="s">
        <v>347</v>
      </c>
      <c r="B9" s="2" t="s">
        <v>398</v>
      </c>
      <c r="C9" s="173">
        <f>C10+C12</f>
        <v>0</v>
      </c>
      <c r="D9" s="173">
        <f>D10+D12</f>
        <v>0</v>
      </c>
      <c r="E9" s="35"/>
    </row>
    <row r="10" spans="1:5" ht="38.25">
      <c r="A10" s="137" t="s">
        <v>378</v>
      </c>
      <c r="B10" s="138" t="s">
        <v>527</v>
      </c>
      <c r="C10" s="173">
        <f>C11</f>
        <v>19353000</v>
      </c>
      <c r="D10" s="173">
        <f>D11</f>
        <v>20601000</v>
      </c>
      <c r="E10" s="35"/>
    </row>
    <row r="11" spans="1:5" ht="38.25">
      <c r="A11" s="137" t="s">
        <v>379</v>
      </c>
      <c r="B11" s="138" t="s">
        <v>528</v>
      </c>
      <c r="C11" s="174">
        <v>19353000</v>
      </c>
      <c r="D11" s="175">
        <v>20601000</v>
      </c>
      <c r="E11" s="35"/>
    </row>
    <row r="12" spans="1:5" ht="38.25">
      <c r="A12" s="7" t="s">
        <v>380</v>
      </c>
      <c r="B12" s="2" t="s">
        <v>396</v>
      </c>
      <c r="C12" s="173">
        <f>C13</f>
        <v>-19353000</v>
      </c>
      <c r="D12" s="173">
        <f>D13</f>
        <v>-20601000</v>
      </c>
      <c r="E12" s="35"/>
    </row>
    <row r="13" spans="1:5" ht="38.25">
      <c r="A13" s="7" t="s">
        <v>381</v>
      </c>
      <c r="B13" s="2" t="s">
        <v>397</v>
      </c>
      <c r="C13" s="176">
        <v>-19353000</v>
      </c>
      <c r="D13" s="176">
        <v>-20601000</v>
      </c>
      <c r="E13" s="35"/>
    </row>
    <row r="14" spans="1:5" ht="25.5">
      <c r="A14" s="7" t="s">
        <v>447</v>
      </c>
      <c r="B14" s="9" t="s">
        <v>96</v>
      </c>
      <c r="C14" s="177">
        <f>C15+C19</f>
        <v>0</v>
      </c>
      <c r="D14" s="177">
        <f>D15+D19</f>
        <v>0</v>
      </c>
      <c r="E14" s="35"/>
    </row>
    <row r="15" spans="1:5" ht="12.75">
      <c r="A15" s="7" t="s">
        <v>448</v>
      </c>
      <c r="B15" s="9" t="s">
        <v>449</v>
      </c>
      <c r="C15" s="231">
        <f aca="true" t="shared" si="0" ref="C15:D17">C16</f>
        <v>-448621270.08</v>
      </c>
      <c r="D15" s="231">
        <f t="shared" si="0"/>
        <v>-407052236.08</v>
      </c>
      <c r="E15" s="35"/>
    </row>
    <row r="16" spans="1:5" ht="12.75">
      <c r="A16" s="7" t="s">
        <v>450</v>
      </c>
      <c r="B16" s="9" t="s">
        <v>451</v>
      </c>
      <c r="C16" s="231">
        <f t="shared" si="0"/>
        <v>-448621270.08</v>
      </c>
      <c r="D16" s="231">
        <f t="shared" si="0"/>
        <v>-407052236.08</v>
      </c>
      <c r="E16" s="35"/>
    </row>
    <row r="17" spans="1:5" ht="25.5">
      <c r="A17" s="7" t="s">
        <v>97</v>
      </c>
      <c r="B17" s="9" t="s">
        <v>452</v>
      </c>
      <c r="C17" s="231">
        <f t="shared" si="0"/>
        <v>-448621270.08</v>
      </c>
      <c r="D17" s="231">
        <f t="shared" si="0"/>
        <v>-407052236.08</v>
      </c>
      <c r="E17" s="35"/>
    </row>
    <row r="18" spans="1:5" ht="25.5">
      <c r="A18" s="7" t="s">
        <v>453</v>
      </c>
      <c r="B18" s="9" t="s">
        <v>454</v>
      </c>
      <c r="C18" s="232">
        <f>-414431757-21395172-12794341.08</f>
        <v>-448621270.08</v>
      </c>
      <c r="D18" s="232">
        <f>-378527406-15730489-12794341.08</f>
        <v>-407052236.08</v>
      </c>
      <c r="E18" s="35"/>
    </row>
    <row r="19" spans="1:5" ht="12.75">
      <c r="A19" s="7" t="s">
        <v>153</v>
      </c>
      <c r="B19" s="9" t="s">
        <v>98</v>
      </c>
      <c r="C19" s="231">
        <f aca="true" t="shared" si="1" ref="C19:D21">C20</f>
        <v>448621270.08</v>
      </c>
      <c r="D19" s="231">
        <f t="shared" si="1"/>
        <v>407052236.08</v>
      </c>
      <c r="E19" s="35"/>
    </row>
    <row r="20" spans="1:5" ht="12.75">
      <c r="A20" s="7" t="s">
        <v>154</v>
      </c>
      <c r="B20" s="9" t="s">
        <v>155</v>
      </c>
      <c r="C20" s="231">
        <f t="shared" si="1"/>
        <v>448621270.08</v>
      </c>
      <c r="D20" s="231">
        <f t="shared" si="1"/>
        <v>407052236.08</v>
      </c>
      <c r="E20" s="35"/>
    </row>
    <row r="21" spans="1:5" ht="25.5">
      <c r="A21" s="7" t="s">
        <v>156</v>
      </c>
      <c r="B21" s="9" t="s">
        <v>157</v>
      </c>
      <c r="C21" s="231">
        <f t="shared" si="1"/>
        <v>448621270.08</v>
      </c>
      <c r="D21" s="231">
        <f t="shared" si="1"/>
        <v>407052236.08</v>
      </c>
      <c r="E21" s="35"/>
    </row>
    <row r="22" spans="1:5" ht="25.5">
      <c r="A22" s="139" t="s">
        <v>158</v>
      </c>
      <c r="B22" s="140" t="s">
        <v>159</v>
      </c>
      <c r="C22" s="233">
        <f>414431757+21395172+12794341.08</f>
        <v>448621270.08</v>
      </c>
      <c r="D22" s="233">
        <f>378527406+15730489+12794341.08</f>
        <v>407052236.08</v>
      </c>
      <c r="E22" s="35"/>
    </row>
    <row r="23" ht="12.75">
      <c r="C23" s="36"/>
    </row>
  </sheetData>
  <sheetProtection/>
  <mergeCells count="1"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3"/>
  <sheetViews>
    <sheetView tabSelected="1" zoomScalePageLayoutView="0" workbookViewId="0" topLeftCell="A259">
      <selection activeCell="D221" sqref="D221"/>
    </sheetView>
  </sheetViews>
  <sheetFormatPr defaultColWidth="9.140625" defaultRowHeight="12.75"/>
  <cols>
    <col min="1" max="1" width="46.00390625" style="12" customWidth="1"/>
    <col min="2" max="2" width="13.421875" style="12" bestFit="1" customWidth="1"/>
    <col min="3" max="3" width="4.57421875" style="12" customWidth="1"/>
    <col min="4" max="5" width="14.00390625" style="12" customWidth="1"/>
    <col min="6" max="7" width="10.00390625" style="12" bestFit="1" customWidth="1"/>
    <col min="8" max="16384" width="9.140625" style="12" customWidth="1"/>
  </cols>
  <sheetData>
    <row r="1" spans="1:5" ht="12.75">
      <c r="A1" s="29"/>
      <c r="B1" s="14"/>
      <c r="C1" s="14"/>
      <c r="D1" s="15"/>
      <c r="E1" s="15" t="s">
        <v>690</v>
      </c>
    </row>
    <row r="2" spans="1:5" ht="12.75">
      <c r="A2" s="29"/>
      <c r="B2" s="14"/>
      <c r="C2" s="14"/>
      <c r="D2" s="103"/>
      <c r="E2" s="103" t="s">
        <v>459</v>
      </c>
    </row>
    <row r="3" spans="1:5" ht="12.75">
      <c r="A3" s="236" t="s">
        <v>701</v>
      </c>
      <c r="B3" s="236"/>
      <c r="C3" s="236"/>
      <c r="D3" s="236"/>
      <c r="E3" s="236"/>
    </row>
    <row r="4" spans="1:5" ht="12.75">
      <c r="A4" s="13"/>
      <c r="B4" s="14"/>
      <c r="C4" s="14"/>
      <c r="D4" s="16"/>
      <c r="E4" s="16"/>
    </row>
    <row r="5" spans="1:5" ht="38.25">
      <c r="A5" s="17" t="s">
        <v>691</v>
      </c>
      <c r="B5" s="17"/>
      <c r="C5" s="17"/>
      <c r="D5" s="17"/>
      <c r="E5" s="17"/>
    </row>
    <row r="6" spans="1:5" ht="12.75">
      <c r="A6" s="34"/>
      <c r="B6" s="34"/>
      <c r="C6" s="34"/>
      <c r="D6" s="34" t="s">
        <v>335</v>
      </c>
      <c r="E6" s="34" t="s">
        <v>335</v>
      </c>
    </row>
    <row r="7" spans="1:5" ht="22.5">
      <c r="A7" s="41" t="s">
        <v>331</v>
      </c>
      <c r="B7" s="41" t="s">
        <v>46</v>
      </c>
      <c r="C7" s="41" t="s">
        <v>47</v>
      </c>
      <c r="D7" s="41" t="s">
        <v>669</v>
      </c>
      <c r="E7" s="41" t="s">
        <v>670</v>
      </c>
    </row>
    <row r="8" spans="1:7" ht="12.75">
      <c r="A8" s="59" t="s">
        <v>319</v>
      </c>
      <c r="B8" s="59">
        <v>2</v>
      </c>
      <c r="C8" s="59">
        <v>3</v>
      </c>
      <c r="D8" s="59">
        <v>4</v>
      </c>
      <c r="E8" s="59">
        <v>4</v>
      </c>
      <c r="F8" s="90"/>
      <c r="G8" s="90"/>
    </row>
    <row r="9" spans="1:5" ht="12.75">
      <c r="A9" s="37" t="s">
        <v>336</v>
      </c>
      <c r="B9" s="38" t="s">
        <v>334</v>
      </c>
      <c r="C9" s="38" t="s">
        <v>334</v>
      </c>
      <c r="D9" s="221">
        <f>D10+D23+D68+D124+D130+D147+D163+D178+D187+D194+D205+D209+D218+D222+D227+D231+D240+D248+D254+D269+D273</f>
        <v>429268270.08</v>
      </c>
      <c r="E9" s="221">
        <f>E10+E23+E68+E124+E130+E147+E163+E178+E187+E194+E205+E209+E218+E222+E227+E231+E240+E248+E254+E269+E273</f>
        <v>386451236.08</v>
      </c>
    </row>
    <row r="10" spans="1:5" ht="25.5">
      <c r="A10" s="105" t="s">
        <v>279</v>
      </c>
      <c r="B10" s="106" t="s">
        <v>506</v>
      </c>
      <c r="C10" s="107" t="s">
        <v>334</v>
      </c>
      <c r="D10" s="71">
        <f>D11+D17</f>
        <v>24038156</v>
      </c>
      <c r="E10" s="71">
        <f>E11+E17</f>
        <v>24506156</v>
      </c>
    </row>
    <row r="11" spans="1:5" ht="27" customHeight="1">
      <c r="A11" s="18" t="s">
        <v>103</v>
      </c>
      <c r="B11" s="26" t="s">
        <v>507</v>
      </c>
      <c r="C11" s="22" t="s">
        <v>334</v>
      </c>
      <c r="D11" s="70">
        <f>D12</f>
        <v>4560091</v>
      </c>
      <c r="E11" s="70">
        <f>E12</f>
        <v>4560091</v>
      </c>
    </row>
    <row r="12" spans="1:5" ht="25.5">
      <c r="A12" s="84" t="s">
        <v>9</v>
      </c>
      <c r="B12" s="26" t="s">
        <v>508</v>
      </c>
      <c r="C12" s="22"/>
      <c r="D12" s="70">
        <f>D13</f>
        <v>4560091</v>
      </c>
      <c r="E12" s="70">
        <f>E13</f>
        <v>4560091</v>
      </c>
    </row>
    <row r="13" spans="1:5" ht="25.5">
      <c r="A13" s="23" t="s">
        <v>227</v>
      </c>
      <c r="B13" s="26" t="s">
        <v>509</v>
      </c>
      <c r="C13" s="22" t="s">
        <v>334</v>
      </c>
      <c r="D13" s="70">
        <f>SUM(D14:D16)</f>
        <v>4560091</v>
      </c>
      <c r="E13" s="70">
        <f>SUM(E14:E16)</f>
        <v>4560091</v>
      </c>
    </row>
    <row r="14" spans="1:5" ht="63.75">
      <c r="A14" s="21" t="s">
        <v>228</v>
      </c>
      <c r="B14" s="26" t="s">
        <v>509</v>
      </c>
      <c r="C14" s="22">
        <v>100</v>
      </c>
      <c r="D14" s="72">
        <v>4082000</v>
      </c>
      <c r="E14" s="72">
        <v>4082000</v>
      </c>
    </row>
    <row r="15" spans="1:5" ht="25.5">
      <c r="A15" s="21" t="s">
        <v>425</v>
      </c>
      <c r="B15" s="26" t="s">
        <v>509</v>
      </c>
      <c r="C15" s="22">
        <v>200</v>
      </c>
      <c r="D15" s="72">
        <v>443842</v>
      </c>
      <c r="E15" s="72">
        <v>443842</v>
      </c>
    </row>
    <row r="16" spans="1:5" ht="12.75">
      <c r="A16" s="21" t="s">
        <v>324</v>
      </c>
      <c r="B16" s="26" t="s">
        <v>509</v>
      </c>
      <c r="C16" s="22">
        <v>800</v>
      </c>
      <c r="D16" s="72">
        <v>34249</v>
      </c>
      <c r="E16" s="72">
        <v>34249</v>
      </c>
    </row>
    <row r="17" spans="1:5" ht="27.75" customHeight="1">
      <c r="A17" s="18" t="s">
        <v>104</v>
      </c>
      <c r="B17" s="26" t="s">
        <v>510</v>
      </c>
      <c r="C17" s="22"/>
      <c r="D17" s="70">
        <f>D18</f>
        <v>19478065</v>
      </c>
      <c r="E17" s="70">
        <f>E18</f>
        <v>19946065</v>
      </c>
    </row>
    <row r="18" spans="1:5" ht="51">
      <c r="A18" s="84" t="s">
        <v>148</v>
      </c>
      <c r="B18" s="26" t="s">
        <v>511</v>
      </c>
      <c r="C18" s="22"/>
      <c r="D18" s="70">
        <f>D19+D21</f>
        <v>19478065</v>
      </c>
      <c r="E18" s="70">
        <f>E19+E21</f>
        <v>19946065</v>
      </c>
    </row>
    <row r="19" spans="1:5" ht="25.5">
      <c r="A19" s="23" t="s">
        <v>227</v>
      </c>
      <c r="B19" s="26" t="s">
        <v>512</v>
      </c>
      <c r="C19" s="22"/>
      <c r="D19" s="70">
        <f>D20</f>
        <v>19228065</v>
      </c>
      <c r="E19" s="70">
        <f>E20</f>
        <v>19696065</v>
      </c>
    </row>
    <row r="20" spans="1:5" ht="38.25">
      <c r="A20" s="21" t="s">
        <v>337</v>
      </c>
      <c r="B20" s="26" t="s">
        <v>512</v>
      </c>
      <c r="C20" s="22">
        <v>600</v>
      </c>
      <c r="D20" s="72">
        <v>19228065</v>
      </c>
      <c r="E20" s="72">
        <v>19696065</v>
      </c>
    </row>
    <row r="21" spans="1:5" ht="36">
      <c r="A21" s="85" t="s">
        <v>482</v>
      </c>
      <c r="B21" s="26" t="s">
        <v>464</v>
      </c>
      <c r="C21" s="22"/>
      <c r="D21" s="70">
        <f>D22</f>
        <v>250000</v>
      </c>
      <c r="E21" s="70">
        <f>E22</f>
        <v>250000</v>
      </c>
    </row>
    <row r="22" spans="1:5" ht="25.5">
      <c r="A22" s="24" t="s">
        <v>338</v>
      </c>
      <c r="B22" s="27" t="s">
        <v>464</v>
      </c>
      <c r="C22" s="25">
        <v>200</v>
      </c>
      <c r="D22" s="69">
        <v>250000</v>
      </c>
      <c r="E22" s="69">
        <v>250000</v>
      </c>
    </row>
    <row r="23" spans="1:5" ht="25.5">
      <c r="A23" s="39" t="s">
        <v>376</v>
      </c>
      <c r="B23" s="44" t="s">
        <v>422</v>
      </c>
      <c r="C23" s="31" t="s">
        <v>334</v>
      </c>
      <c r="D23" s="73">
        <f>D24+D37+D53</f>
        <v>40995466</v>
      </c>
      <c r="E23" s="73">
        <f>E24+E37+E53</f>
        <v>41217326</v>
      </c>
    </row>
    <row r="24" spans="1:5" ht="51">
      <c r="A24" s="18" t="s">
        <v>551</v>
      </c>
      <c r="B24" s="11" t="s">
        <v>270</v>
      </c>
      <c r="C24" s="22" t="s">
        <v>334</v>
      </c>
      <c r="D24" s="70">
        <f>D25+D28</f>
        <v>2923300</v>
      </c>
      <c r="E24" s="70">
        <f>E25+E28</f>
        <v>2923300</v>
      </c>
    </row>
    <row r="25" spans="1:5" ht="51">
      <c r="A25" s="86" t="s">
        <v>611</v>
      </c>
      <c r="B25" s="11" t="s">
        <v>373</v>
      </c>
      <c r="C25" s="22"/>
      <c r="D25" s="70">
        <f>D26</f>
        <v>124300</v>
      </c>
      <c r="E25" s="70">
        <f>E26</f>
        <v>124300</v>
      </c>
    </row>
    <row r="26" spans="1:5" ht="38.25">
      <c r="A26" s="23" t="s">
        <v>134</v>
      </c>
      <c r="B26" s="26" t="s">
        <v>612</v>
      </c>
      <c r="C26" s="22" t="s">
        <v>334</v>
      </c>
      <c r="D26" s="70">
        <f>D27</f>
        <v>124300</v>
      </c>
      <c r="E26" s="70">
        <f>E27</f>
        <v>124300</v>
      </c>
    </row>
    <row r="27" spans="1:5" ht="38.25">
      <c r="A27" s="21" t="s">
        <v>337</v>
      </c>
      <c r="B27" s="26" t="s">
        <v>612</v>
      </c>
      <c r="C27" s="22" t="s">
        <v>326</v>
      </c>
      <c r="D27" s="72">
        <v>124300</v>
      </c>
      <c r="E27" s="72">
        <v>124300</v>
      </c>
    </row>
    <row r="28" spans="1:5" ht="51">
      <c r="A28" s="87" t="s">
        <v>252</v>
      </c>
      <c r="B28" s="11" t="s">
        <v>253</v>
      </c>
      <c r="C28" s="22"/>
      <c r="D28" s="70">
        <f>D29+D33</f>
        <v>2799000</v>
      </c>
      <c r="E28" s="70">
        <f>E29+E33</f>
        <v>2799000</v>
      </c>
    </row>
    <row r="29" spans="1:5" ht="38.25">
      <c r="A29" s="23" t="s">
        <v>561</v>
      </c>
      <c r="B29" s="11" t="s">
        <v>254</v>
      </c>
      <c r="C29" s="22" t="s">
        <v>334</v>
      </c>
      <c r="D29" s="70">
        <f>SUM(D30:D32)</f>
        <v>2177000</v>
      </c>
      <c r="E29" s="70">
        <f>SUM(E30:E32)</f>
        <v>2177000</v>
      </c>
    </row>
    <row r="30" spans="1:5" ht="63.75">
      <c r="A30" s="21" t="s">
        <v>228</v>
      </c>
      <c r="B30" s="11" t="s">
        <v>254</v>
      </c>
      <c r="C30" s="22">
        <v>100</v>
      </c>
      <c r="D30" s="72">
        <v>2027000</v>
      </c>
      <c r="E30" s="72">
        <v>2027000</v>
      </c>
    </row>
    <row r="31" spans="1:5" ht="25.5">
      <c r="A31" s="21" t="s">
        <v>425</v>
      </c>
      <c r="B31" s="11" t="s">
        <v>254</v>
      </c>
      <c r="C31" s="22">
        <v>200</v>
      </c>
      <c r="D31" s="72">
        <v>149000</v>
      </c>
      <c r="E31" s="72">
        <v>149000</v>
      </c>
    </row>
    <row r="32" spans="1:5" ht="12.75">
      <c r="A32" s="21" t="s">
        <v>324</v>
      </c>
      <c r="B32" s="11" t="s">
        <v>254</v>
      </c>
      <c r="C32" s="22">
        <v>800</v>
      </c>
      <c r="D32" s="72">
        <v>1000</v>
      </c>
      <c r="E32" s="72">
        <v>1000</v>
      </c>
    </row>
    <row r="33" spans="1:5" ht="62.25" customHeight="1">
      <c r="A33" s="128" t="s">
        <v>209</v>
      </c>
      <c r="B33" s="11" t="s">
        <v>518</v>
      </c>
      <c r="C33" s="22"/>
      <c r="D33" s="72">
        <f>D34+D35+D36</f>
        <v>622000</v>
      </c>
      <c r="E33" s="72">
        <f>E34+E35+E36</f>
        <v>622000</v>
      </c>
    </row>
    <row r="34" spans="1:5" ht="63.75">
      <c r="A34" s="21" t="s">
        <v>228</v>
      </c>
      <c r="B34" s="11" t="s">
        <v>518</v>
      </c>
      <c r="C34" s="22">
        <v>100</v>
      </c>
      <c r="D34" s="72">
        <v>600000</v>
      </c>
      <c r="E34" s="72">
        <v>600000</v>
      </c>
    </row>
    <row r="35" spans="1:5" ht="25.5">
      <c r="A35" s="21" t="s">
        <v>425</v>
      </c>
      <c r="B35" s="11" t="s">
        <v>518</v>
      </c>
      <c r="C35" s="22">
        <v>200</v>
      </c>
      <c r="D35" s="72">
        <v>21500</v>
      </c>
      <c r="E35" s="72">
        <v>21500</v>
      </c>
    </row>
    <row r="36" spans="1:5" ht="12.75">
      <c r="A36" s="21" t="s">
        <v>324</v>
      </c>
      <c r="B36" s="11" t="s">
        <v>518</v>
      </c>
      <c r="C36" s="22">
        <v>800</v>
      </c>
      <c r="D36" s="72">
        <v>500</v>
      </c>
      <c r="E36" s="72">
        <v>500</v>
      </c>
    </row>
    <row r="37" spans="1:5" ht="51">
      <c r="A37" s="18" t="s">
        <v>377</v>
      </c>
      <c r="B37" s="11" t="s">
        <v>358</v>
      </c>
      <c r="C37" s="22" t="s">
        <v>334</v>
      </c>
      <c r="D37" s="70">
        <f>D38+D45+D49</f>
        <v>7986493</v>
      </c>
      <c r="E37" s="70">
        <f>E38+E45+E49</f>
        <v>7986493</v>
      </c>
    </row>
    <row r="38" spans="1:5" ht="25.5">
      <c r="A38" s="84" t="s">
        <v>149</v>
      </c>
      <c r="B38" s="11" t="s">
        <v>367</v>
      </c>
      <c r="C38" s="22"/>
      <c r="D38" s="70">
        <f>D39+D42</f>
        <v>7542420</v>
      </c>
      <c r="E38" s="70">
        <f>E39+E42</f>
        <v>7542420</v>
      </c>
    </row>
    <row r="39" spans="1:5" ht="25.5">
      <c r="A39" s="23" t="s">
        <v>106</v>
      </c>
      <c r="B39" s="26" t="s">
        <v>150</v>
      </c>
      <c r="C39" s="22" t="s">
        <v>334</v>
      </c>
      <c r="D39" s="70">
        <f>SUM(D40:D41)</f>
        <v>6862287</v>
      </c>
      <c r="E39" s="70">
        <f>SUM(E40:E41)</f>
        <v>6862287</v>
      </c>
    </row>
    <row r="40" spans="1:5" ht="25.5">
      <c r="A40" s="21" t="s">
        <v>425</v>
      </c>
      <c r="B40" s="26" t="s">
        <v>150</v>
      </c>
      <c r="C40" s="22">
        <v>200</v>
      </c>
      <c r="D40" s="72">
        <v>110000</v>
      </c>
      <c r="E40" s="72">
        <v>110000</v>
      </c>
    </row>
    <row r="41" spans="1:5" ht="25.5">
      <c r="A41" s="21" t="s">
        <v>328</v>
      </c>
      <c r="B41" s="26" t="s">
        <v>150</v>
      </c>
      <c r="C41" s="22">
        <v>300</v>
      </c>
      <c r="D41" s="72">
        <v>6752287</v>
      </c>
      <c r="E41" s="72">
        <v>6752287</v>
      </c>
    </row>
    <row r="42" spans="1:5" ht="25.5">
      <c r="A42" s="23" t="s">
        <v>107</v>
      </c>
      <c r="B42" s="26" t="s">
        <v>151</v>
      </c>
      <c r="C42" s="22" t="s">
        <v>334</v>
      </c>
      <c r="D42" s="70">
        <f>SUM(D43:D44)</f>
        <v>680133</v>
      </c>
      <c r="E42" s="70">
        <f>SUM(E43:E44)</f>
        <v>680133</v>
      </c>
    </row>
    <row r="43" spans="1:5" ht="25.5">
      <c r="A43" s="21" t="s">
        <v>425</v>
      </c>
      <c r="B43" s="26" t="s">
        <v>151</v>
      </c>
      <c r="C43" s="22">
        <v>200</v>
      </c>
      <c r="D43" s="72">
        <v>23000</v>
      </c>
      <c r="E43" s="72">
        <v>23000</v>
      </c>
    </row>
    <row r="44" spans="1:5" ht="25.5">
      <c r="A44" s="21" t="s">
        <v>328</v>
      </c>
      <c r="B44" s="26" t="s">
        <v>151</v>
      </c>
      <c r="C44" s="22" t="s">
        <v>327</v>
      </c>
      <c r="D44" s="72">
        <v>657133</v>
      </c>
      <c r="E44" s="72">
        <v>657133</v>
      </c>
    </row>
    <row r="45" spans="1:5" ht="25.5">
      <c r="A45" s="82" t="s">
        <v>364</v>
      </c>
      <c r="B45" s="11" t="s">
        <v>368</v>
      </c>
      <c r="C45" s="19"/>
      <c r="D45" s="70">
        <f>D46</f>
        <v>142484</v>
      </c>
      <c r="E45" s="70">
        <f>E46</f>
        <v>142484</v>
      </c>
    </row>
    <row r="46" spans="1:5" ht="38.25">
      <c r="A46" s="23" t="s">
        <v>458</v>
      </c>
      <c r="B46" s="26" t="s">
        <v>369</v>
      </c>
      <c r="C46" s="22" t="s">
        <v>334</v>
      </c>
      <c r="D46" s="70">
        <f>SUM(D47:D48)</f>
        <v>142484</v>
      </c>
      <c r="E46" s="70">
        <f>SUM(E47:E48)</f>
        <v>142484</v>
      </c>
    </row>
    <row r="47" spans="1:5" ht="25.5">
      <c r="A47" s="21" t="s">
        <v>425</v>
      </c>
      <c r="B47" s="26" t="s">
        <v>369</v>
      </c>
      <c r="C47" s="22">
        <v>200</v>
      </c>
      <c r="D47" s="70">
        <v>3052</v>
      </c>
      <c r="E47" s="70">
        <v>3052</v>
      </c>
    </row>
    <row r="48" spans="1:5" ht="25.5">
      <c r="A48" s="21" t="s">
        <v>328</v>
      </c>
      <c r="B48" s="26" t="s">
        <v>369</v>
      </c>
      <c r="C48" s="22" t="s">
        <v>327</v>
      </c>
      <c r="D48" s="72">
        <v>139432</v>
      </c>
      <c r="E48" s="72">
        <v>139432</v>
      </c>
    </row>
    <row r="49" spans="1:5" ht="38.25">
      <c r="A49" s="86" t="s">
        <v>152</v>
      </c>
      <c r="B49" s="11" t="s">
        <v>370</v>
      </c>
      <c r="C49" s="19"/>
      <c r="D49" s="70">
        <f>D50</f>
        <v>301589</v>
      </c>
      <c r="E49" s="70">
        <f>E50</f>
        <v>301589</v>
      </c>
    </row>
    <row r="50" spans="1:5" ht="38.25">
      <c r="A50" s="23" t="s">
        <v>18</v>
      </c>
      <c r="B50" s="26" t="s">
        <v>371</v>
      </c>
      <c r="C50" s="22" t="s">
        <v>334</v>
      </c>
      <c r="D50" s="70">
        <f>SUM(D51:D52)</f>
        <v>301589</v>
      </c>
      <c r="E50" s="70">
        <f>SUM(E51:E52)</f>
        <v>301589</v>
      </c>
    </row>
    <row r="51" spans="1:5" ht="25.5">
      <c r="A51" s="21" t="s">
        <v>425</v>
      </c>
      <c r="B51" s="26" t="s">
        <v>371</v>
      </c>
      <c r="C51" s="22">
        <v>200</v>
      </c>
      <c r="D51" s="72">
        <v>4500</v>
      </c>
      <c r="E51" s="72">
        <v>4500</v>
      </c>
    </row>
    <row r="52" spans="1:5" ht="25.5">
      <c r="A52" s="21" t="s">
        <v>328</v>
      </c>
      <c r="B52" s="26" t="s">
        <v>371</v>
      </c>
      <c r="C52" s="22">
        <v>300</v>
      </c>
      <c r="D52" s="72">
        <v>297089</v>
      </c>
      <c r="E52" s="72">
        <v>297089</v>
      </c>
    </row>
    <row r="53" spans="1:5" ht="63.75">
      <c r="A53" s="18" t="s">
        <v>386</v>
      </c>
      <c r="B53" s="19" t="s">
        <v>271</v>
      </c>
      <c r="C53" s="19"/>
      <c r="D53" s="70">
        <f>D54+D61+D64</f>
        <v>30085673</v>
      </c>
      <c r="E53" s="70">
        <f>E54+E61+E64</f>
        <v>30307533</v>
      </c>
    </row>
    <row r="54" spans="1:5" ht="38.25">
      <c r="A54" s="84" t="s">
        <v>248</v>
      </c>
      <c r="B54" s="19" t="s">
        <v>365</v>
      </c>
      <c r="C54" s="22"/>
      <c r="D54" s="70">
        <f>D55+D57+D59</f>
        <v>25143025</v>
      </c>
      <c r="E54" s="70">
        <f>E55+E57+E59</f>
        <v>25364885</v>
      </c>
    </row>
    <row r="55" spans="1:5" ht="12.75">
      <c r="A55" s="82" t="s">
        <v>73</v>
      </c>
      <c r="B55" s="26" t="s">
        <v>249</v>
      </c>
      <c r="C55" s="22"/>
      <c r="D55" s="70">
        <f>D56</f>
        <v>1265319</v>
      </c>
      <c r="E55" s="70">
        <f>E56</f>
        <v>1265319</v>
      </c>
    </row>
    <row r="56" spans="1:5" ht="25.5">
      <c r="A56" s="21" t="s">
        <v>328</v>
      </c>
      <c r="B56" s="26" t="s">
        <v>249</v>
      </c>
      <c r="C56" s="22">
        <v>300</v>
      </c>
      <c r="D56" s="72">
        <v>1265319</v>
      </c>
      <c r="E56" s="72">
        <v>1265319</v>
      </c>
    </row>
    <row r="57" spans="1:5" ht="25.5">
      <c r="A57" s="157" t="s">
        <v>31</v>
      </c>
      <c r="B57" s="26" t="s">
        <v>32</v>
      </c>
      <c r="C57" s="22"/>
      <c r="D57" s="72">
        <f>D58</f>
        <v>23548034</v>
      </c>
      <c r="E57" s="72">
        <f>E58</f>
        <v>23766830</v>
      </c>
    </row>
    <row r="58" spans="1:5" ht="25.5">
      <c r="A58" s="21" t="s">
        <v>328</v>
      </c>
      <c r="B58" s="26" t="s">
        <v>32</v>
      </c>
      <c r="C58" s="22">
        <v>300</v>
      </c>
      <c r="D58" s="72">
        <v>23548034</v>
      </c>
      <c r="E58" s="72">
        <v>23766830</v>
      </c>
    </row>
    <row r="59" spans="1:5" ht="38.25">
      <c r="A59" s="157" t="s">
        <v>33</v>
      </c>
      <c r="B59" s="26" t="s">
        <v>34</v>
      </c>
      <c r="C59" s="22"/>
      <c r="D59" s="72">
        <f>D60</f>
        <v>329672</v>
      </c>
      <c r="E59" s="72">
        <f>E60</f>
        <v>332736</v>
      </c>
    </row>
    <row r="60" spans="1:5" ht="25.5">
      <c r="A60" s="21" t="s">
        <v>425</v>
      </c>
      <c r="B60" s="26" t="s">
        <v>34</v>
      </c>
      <c r="C60" s="22">
        <v>200</v>
      </c>
      <c r="D60" s="72">
        <v>329672</v>
      </c>
      <c r="E60" s="72">
        <v>332736</v>
      </c>
    </row>
    <row r="61" spans="1:5" ht="63.75">
      <c r="A61" s="84" t="s">
        <v>366</v>
      </c>
      <c r="B61" s="11" t="s">
        <v>250</v>
      </c>
      <c r="C61" s="22"/>
      <c r="D61" s="70">
        <f>D62</f>
        <v>4009648</v>
      </c>
      <c r="E61" s="70">
        <f>E62</f>
        <v>4009648</v>
      </c>
    </row>
    <row r="62" spans="1:5" ht="38.25">
      <c r="A62" s="23" t="s">
        <v>108</v>
      </c>
      <c r="B62" s="26" t="s">
        <v>251</v>
      </c>
      <c r="C62" s="22" t="s">
        <v>334</v>
      </c>
      <c r="D62" s="70">
        <f>SUM(D63:D63)</f>
        <v>4009648</v>
      </c>
      <c r="E62" s="70">
        <f>SUM(E63:E63)</f>
        <v>4009648</v>
      </c>
    </row>
    <row r="63" spans="1:5" ht="25.5">
      <c r="A63" s="21" t="s">
        <v>328</v>
      </c>
      <c r="B63" s="26" t="s">
        <v>251</v>
      </c>
      <c r="C63" s="22">
        <v>300</v>
      </c>
      <c r="D63" s="72">
        <v>4009648</v>
      </c>
      <c r="E63" s="72">
        <v>4009648</v>
      </c>
    </row>
    <row r="64" spans="1:5" ht="51">
      <c r="A64" s="21" t="s">
        <v>105</v>
      </c>
      <c r="B64" s="19" t="s">
        <v>112</v>
      </c>
      <c r="C64" s="22"/>
      <c r="D64" s="70">
        <f>D65</f>
        <v>933000</v>
      </c>
      <c r="E64" s="70">
        <f>E65</f>
        <v>933000</v>
      </c>
    </row>
    <row r="65" spans="1:5" ht="51">
      <c r="A65" s="23" t="s">
        <v>474</v>
      </c>
      <c r="B65" s="26" t="s">
        <v>613</v>
      </c>
      <c r="C65" s="22"/>
      <c r="D65" s="70">
        <f>SUM(D66:D67)</f>
        <v>933000</v>
      </c>
      <c r="E65" s="70">
        <f>SUM(E66:E67)</f>
        <v>933000</v>
      </c>
    </row>
    <row r="66" spans="1:5" ht="63.75">
      <c r="A66" s="21" t="s">
        <v>228</v>
      </c>
      <c r="B66" s="26" t="s">
        <v>613</v>
      </c>
      <c r="C66" s="22">
        <v>100</v>
      </c>
      <c r="D66" s="72">
        <v>899000</v>
      </c>
      <c r="E66" s="72">
        <v>899000</v>
      </c>
    </row>
    <row r="67" spans="1:5" ht="25.5">
      <c r="A67" s="24" t="s">
        <v>425</v>
      </c>
      <c r="B67" s="27" t="s">
        <v>613</v>
      </c>
      <c r="C67" s="25" t="s">
        <v>321</v>
      </c>
      <c r="D67" s="69">
        <v>34000</v>
      </c>
      <c r="E67" s="69">
        <v>34000</v>
      </c>
    </row>
    <row r="68" spans="1:5" ht="38.25">
      <c r="A68" s="39" t="s">
        <v>470</v>
      </c>
      <c r="B68" s="44" t="s">
        <v>75</v>
      </c>
      <c r="C68" s="31" t="s">
        <v>334</v>
      </c>
      <c r="D68" s="73">
        <f>D69+D83+D120</f>
        <v>248220732</v>
      </c>
      <c r="E68" s="73">
        <f>E69+E83+E120</f>
        <v>245169880</v>
      </c>
    </row>
    <row r="69" spans="1:5" ht="51">
      <c r="A69" s="18" t="s">
        <v>437</v>
      </c>
      <c r="B69" s="26" t="s">
        <v>500</v>
      </c>
      <c r="C69" s="22" t="s">
        <v>334</v>
      </c>
      <c r="D69" s="70">
        <f>D70+D73+D78</f>
        <v>7424447</v>
      </c>
      <c r="E69" s="70">
        <f>E70+E73+E78</f>
        <v>7424447</v>
      </c>
    </row>
    <row r="70" spans="1:5" ht="51">
      <c r="A70" s="82" t="s">
        <v>622</v>
      </c>
      <c r="B70" s="26" t="s">
        <v>501</v>
      </c>
      <c r="C70" s="22"/>
      <c r="D70" s="70">
        <f>D71</f>
        <v>231090</v>
      </c>
      <c r="E70" s="70">
        <f>E71</f>
        <v>231090</v>
      </c>
    </row>
    <row r="71" spans="1:5" ht="38.25">
      <c r="A71" s="21" t="s">
        <v>113</v>
      </c>
      <c r="B71" s="26" t="s">
        <v>502</v>
      </c>
      <c r="C71" s="22"/>
      <c r="D71" s="70">
        <f>D72</f>
        <v>231090</v>
      </c>
      <c r="E71" s="70">
        <f>E72</f>
        <v>231090</v>
      </c>
    </row>
    <row r="72" spans="1:5" ht="63.75">
      <c r="A72" s="21" t="s">
        <v>228</v>
      </c>
      <c r="B72" s="26" t="s">
        <v>502</v>
      </c>
      <c r="C72" s="22">
        <v>100</v>
      </c>
      <c r="D72" s="150">
        <f>219131+11959</f>
        <v>231090</v>
      </c>
      <c r="E72" s="150">
        <f>219131+11959</f>
        <v>231090</v>
      </c>
    </row>
    <row r="73" spans="1:5" ht="38.25">
      <c r="A73" s="88" t="s">
        <v>517</v>
      </c>
      <c r="B73" s="26" t="s">
        <v>504</v>
      </c>
      <c r="C73" s="22"/>
      <c r="D73" s="70">
        <f>D74</f>
        <v>5828506</v>
      </c>
      <c r="E73" s="70">
        <f>E74</f>
        <v>5828506</v>
      </c>
    </row>
    <row r="74" spans="1:5" ht="25.5">
      <c r="A74" s="23" t="s">
        <v>20</v>
      </c>
      <c r="B74" s="26" t="s">
        <v>505</v>
      </c>
      <c r="C74" s="22" t="s">
        <v>334</v>
      </c>
      <c r="D74" s="70">
        <f>SUM(D75:D77)</f>
        <v>5828506</v>
      </c>
      <c r="E74" s="70">
        <f>SUM(E75:E77)</f>
        <v>5828506</v>
      </c>
    </row>
    <row r="75" spans="1:5" ht="63.75">
      <c r="A75" s="21" t="s">
        <v>228</v>
      </c>
      <c r="B75" s="26" t="s">
        <v>505</v>
      </c>
      <c r="C75" s="22" t="s">
        <v>109</v>
      </c>
      <c r="D75" s="72">
        <v>4943000</v>
      </c>
      <c r="E75" s="72">
        <v>4943000</v>
      </c>
    </row>
    <row r="76" spans="1:5" ht="25.5">
      <c r="A76" s="21" t="s">
        <v>425</v>
      </c>
      <c r="B76" s="26" t="s">
        <v>505</v>
      </c>
      <c r="C76" s="22" t="s">
        <v>321</v>
      </c>
      <c r="D76" s="72">
        <v>880000</v>
      </c>
      <c r="E76" s="72">
        <v>880000</v>
      </c>
    </row>
    <row r="77" spans="1:5" ht="12.75">
      <c r="A77" s="21" t="s">
        <v>324</v>
      </c>
      <c r="B77" s="26" t="s">
        <v>505</v>
      </c>
      <c r="C77" s="22">
        <v>800</v>
      </c>
      <c r="D77" s="72">
        <v>5506</v>
      </c>
      <c r="E77" s="72">
        <v>5506</v>
      </c>
    </row>
    <row r="78" spans="1:5" ht="38.25">
      <c r="A78" s="23" t="s">
        <v>144</v>
      </c>
      <c r="B78" s="26" t="s">
        <v>146</v>
      </c>
      <c r="C78" s="22"/>
      <c r="D78" s="70">
        <f>D79</f>
        <v>1364851</v>
      </c>
      <c r="E78" s="70">
        <f>E79</f>
        <v>1364851</v>
      </c>
    </row>
    <row r="79" spans="1:5" ht="25.5">
      <c r="A79" s="23" t="s">
        <v>225</v>
      </c>
      <c r="B79" s="26" t="s">
        <v>147</v>
      </c>
      <c r="C79" s="22"/>
      <c r="D79" s="70">
        <f>SUM(D80:D82)</f>
        <v>1364851</v>
      </c>
      <c r="E79" s="70">
        <f>SUM(E80:E82)</f>
        <v>1364851</v>
      </c>
    </row>
    <row r="80" spans="1:5" ht="63.75">
      <c r="A80" s="21" t="s">
        <v>228</v>
      </c>
      <c r="B80" s="26" t="s">
        <v>147</v>
      </c>
      <c r="C80" s="22" t="s">
        <v>109</v>
      </c>
      <c r="D80" s="72">
        <v>1192851</v>
      </c>
      <c r="E80" s="72">
        <v>1192851</v>
      </c>
    </row>
    <row r="81" spans="1:5" ht="25.5">
      <c r="A81" s="21" t="s">
        <v>425</v>
      </c>
      <c r="B81" s="26" t="s">
        <v>147</v>
      </c>
      <c r="C81" s="22" t="s">
        <v>321</v>
      </c>
      <c r="D81" s="72">
        <v>168000</v>
      </c>
      <c r="E81" s="72">
        <v>168000</v>
      </c>
    </row>
    <row r="82" spans="1:5" ht="12.75">
      <c r="A82" s="21" t="s">
        <v>324</v>
      </c>
      <c r="B82" s="26" t="s">
        <v>147</v>
      </c>
      <c r="C82" s="22">
        <v>800</v>
      </c>
      <c r="D82" s="72">
        <v>4000</v>
      </c>
      <c r="E82" s="72">
        <v>4000</v>
      </c>
    </row>
    <row r="83" spans="1:5" ht="51">
      <c r="A83" s="18" t="s">
        <v>471</v>
      </c>
      <c r="B83" s="11" t="s">
        <v>76</v>
      </c>
      <c r="C83" s="22" t="s">
        <v>334</v>
      </c>
      <c r="D83" s="70">
        <f>D84+D92+D96+D101+D112+D115</f>
        <v>223954645</v>
      </c>
      <c r="E83" s="70">
        <f>E84+E92+E96+E101+E112+E115</f>
        <v>220903793</v>
      </c>
    </row>
    <row r="84" spans="1:5" ht="25.5">
      <c r="A84" s="82" t="s">
        <v>617</v>
      </c>
      <c r="B84" s="26" t="s">
        <v>77</v>
      </c>
      <c r="C84" s="22"/>
      <c r="D84" s="70">
        <f>D85+D88</f>
        <v>89043348</v>
      </c>
      <c r="E84" s="70">
        <f>E85+E88</f>
        <v>90277348</v>
      </c>
    </row>
    <row r="85" spans="1:5" ht="114.75">
      <c r="A85" s="21" t="s">
        <v>489</v>
      </c>
      <c r="B85" s="26" t="s">
        <v>490</v>
      </c>
      <c r="C85" s="22" t="s">
        <v>334</v>
      </c>
      <c r="D85" s="70">
        <f>SUM(D86:D87)</f>
        <v>52160389</v>
      </c>
      <c r="E85" s="70">
        <f>SUM(E86:E87)</f>
        <v>52160389</v>
      </c>
    </row>
    <row r="86" spans="1:5" ht="63.75">
      <c r="A86" s="21" t="s">
        <v>228</v>
      </c>
      <c r="B86" s="26" t="s">
        <v>490</v>
      </c>
      <c r="C86" s="22" t="s">
        <v>109</v>
      </c>
      <c r="D86" s="150">
        <f>45097477+6622052</f>
        <v>51719529</v>
      </c>
      <c r="E86" s="150">
        <f>45097477+6622052</f>
        <v>51719529</v>
      </c>
    </row>
    <row r="87" spans="1:5" ht="25.5">
      <c r="A87" s="21" t="s">
        <v>425</v>
      </c>
      <c r="B87" s="26" t="s">
        <v>490</v>
      </c>
      <c r="C87" s="22" t="s">
        <v>321</v>
      </c>
      <c r="D87" s="72">
        <v>440860</v>
      </c>
      <c r="E87" s="72">
        <v>440860</v>
      </c>
    </row>
    <row r="88" spans="1:5" ht="25.5">
      <c r="A88" s="23" t="s">
        <v>20</v>
      </c>
      <c r="B88" s="26" t="s">
        <v>491</v>
      </c>
      <c r="C88" s="22"/>
      <c r="D88" s="70">
        <f>SUM(D89:D91)</f>
        <v>36882959</v>
      </c>
      <c r="E88" s="70">
        <f>SUM(E89:E91)</f>
        <v>38116959</v>
      </c>
    </row>
    <row r="89" spans="1:5" ht="63.75">
      <c r="A89" s="21" t="s">
        <v>228</v>
      </c>
      <c r="B89" s="26" t="s">
        <v>491</v>
      </c>
      <c r="C89" s="22">
        <v>100</v>
      </c>
      <c r="D89" s="72">
        <v>15327000</v>
      </c>
      <c r="E89" s="72">
        <v>15327000</v>
      </c>
    </row>
    <row r="90" spans="1:5" ht="25.5">
      <c r="A90" s="21" t="s">
        <v>425</v>
      </c>
      <c r="B90" s="26" t="s">
        <v>491</v>
      </c>
      <c r="C90" s="22">
        <v>200</v>
      </c>
      <c r="D90" s="72">
        <v>19277097</v>
      </c>
      <c r="E90" s="72">
        <v>20511097</v>
      </c>
    </row>
    <row r="91" spans="1:5" ht="12.75">
      <c r="A91" s="21" t="s">
        <v>324</v>
      </c>
      <c r="B91" s="26" t="s">
        <v>491</v>
      </c>
      <c r="C91" s="22">
        <v>800</v>
      </c>
      <c r="D91" s="72">
        <v>2278862</v>
      </c>
      <c r="E91" s="72">
        <v>2278862</v>
      </c>
    </row>
    <row r="92" spans="1:5" ht="25.5">
      <c r="A92" s="82" t="s">
        <v>445</v>
      </c>
      <c r="B92" s="26" t="s">
        <v>372</v>
      </c>
      <c r="C92" s="22"/>
      <c r="D92" s="70">
        <f>D93</f>
        <v>3984998</v>
      </c>
      <c r="E92" s="70">
        <f>E93</f>
        <v>3984998</v>
      </c>
    </row>
    <row r="93" spans="1:5" ht="12.75">
      <c r="A93" s="21" t="s">
        <v>514</v>
      </c>
      <c r="B93" s="26" t="s">
        <v>439</v>
      </c>
      <c r="C93" s="22"/>
      <c r="D93" s="70">
        <f>SUM(D94:D95)</f>
        <v>3984998</v>
      </c>
      <c r="E93" s="70">
        <f>SUM(E94:E95)</f>
        <v>3984998</v>
      </c>
    </row>
    <row r="94" spans="1:5" ht="25.5">
      <c r="A94" s="21" t="s">
        <v>425</v>
      </c>
      <c r="B94" s="26" t="s">
        <v>439</v>
      </c>
      <c r="C94" s="22">
        <v>200</v>
      </c>
      <c r="D94" s="72">
        <v>15876</v>
      </c>
      <c r="E94" s="72">
        <v>15876</v>
      </c>
    </row>
    <row r="95" spans="1:5" ht="25.5">
      <c r="A95" s="21" t="s">
        <v>328</v>
      </c>
      <c r="B95" s="26" t="s">
        <v>439</v>
      </c>
      <c r="C95" s="22">
        <v>300</v>
      </c>
      <c r="D95" s="72">
        <v>3969122</v>
      </c>
      <c r="E95" s="72">
        <v>3969122</v>
      </c>
    </row>
    <row r="96" spans="1:5" ht="25.5">
      <c r="A96" s="82" t="s">
        <v>619</v>
      </c>
      <c r="B96" s="26" t="s">
        <v>492</v>
      </c>
      <c r="C96" s="22"/>
      <c r="D96" s="70">
        <f>D97+D99</f>
        <v>109221095</v>
      </c>
      <c r="E96" s="70">
        <f>E97+E99</f>
        <v>112155603</v>
      </c>
    </row>
    <row r="97" spans="1:5" ht="114.75">
      <c r="A97" s="21" t="s">
        <v>186</v>
      </c>
      <c r="B97" s="26" t="s">
        <v>493</v>
      </c>
      <c r="C97" s="22" t="s">
        <v>334</v>
      </c>
      <c r="D97" s="70">
        <f>D98</f>
        <v>92051006</v>
      </c>
      <c r="E97" s="70">
        <f>E98</f>
        <v>92051006</v>
      </c>
    </row>
    <row r="98" spans="1:5" ht="38.25">
      <c r="A98" s="21" t="s">
        <v>337</v>
      </c>
      <c r="B98" s="26" t="s">
        <v>493</v>
      </c>
      <c r="C98" s="22">
        <v>600</v>
      </c>
      <c r="D98" s="150">
        <f>82545102+9505904</f>
        <v>92051006</v>
      </c>
      <c r="E98" s="150">
        <f>82954528+9096478</f>
        <v>92051006</v>
      </c>
    </row>
    <row r="99" spans="1:5" ht="25.5">
      <c r="A99" s="23" t="s">
        <v>20</v>
      </c>
      <c r="B99" s="26" t="s">
        <v>494</v>
      </c>
      <c r="C99" s="22"/>
      <c r="D99" s="70">
        <f>D100</f>
        <v>17170089</v>
      </c>
      <c r="E99" s="70">
        <f>E100</f>
        <v>20104597</v>
      </c>
    </row>
    <row r="100" spans="1:5" ht="38.25">
      <c r="A100" s="21" t="s">
        <v>337</v>
      </c>
      <c r="B100" s="26" t="s">
        <v>494</v>
      </c>
      <c r="C100" s="22">
        <v>600</v>
      </c>
      <c r="D100" s="72">
        <v>17170089</v>
      </c>
      <c r="E100" s="72">
        <v>20104597</v>
      </c>
    </row>
    <row r="101" spans="1:5" ht="25.5">
      <c r="A101" s="82" t="s">
        <v>620</v>
      </c>
      <c r="B101" s="11" t="s">
        <v>495</v>
      </c>
      <c r="C101" s="22"/>
      <c r="D101" s="70">
        <f>D102+D104+D106+D108+D110</f>
        <v>14640875</v>
      </c>
      <c r="E101" s="70">
        <f>E102+E104+E106+E108+E110</f>
        <v>14485844</v>
      </c>
    </row>
    <row r="102" spans="1:5" ht="51">
      <c r="A102" s="65" t="s">
        <v>566</v>
      </c>
      <c r="B102" s="26" t="s">
        <v>567</v>
      </c>
      <c r="C102" s="22"/>
      <c r="D102" s="70">
        <f>D103</f>
        <v>5943320</v>
      </c>
      <c r="E102" s="70">
        <f>E103</f>
        <v>5788289</v>
      </c>
    </row>
    <row r="103" spans="1:5" ht="38.25">
      <c r="A103" s="21" t="s">
        <v>337</v>
      </c>
      <c r="B103" s="26" t="s">
        <v>567</v>
      </c>
      <c r="C103" s="22">
        <v>600</v>
      </c>
      <c r="D103" s="70">
        <f>772632+5170688</f>
        <v>5943320</v>
      </c>
      <c r="E103" s="70">
        <f>752478+5035811</f>
        <v>5788289</v>
      </c>
    </row>
    <row r="104" spans="1:5" ht="76.5">
      <c r="A104" s="119" t="s">
        <v>239</v>
      </c>
      <c r="B104" s="60" t="s">
        <v>240</v>
      </c>
      <c r="C104" s="22"/>
      <c r="D104" s="70">
        <f>D105</f>
        <v>253933</v>
      </c>
      <c r="E104" s="70">
        <f>E105</f>
        <v>253933</v>
      </c>
    </row>
    <row r="105" spans="1:5" ht="38.25">
      <c r="A105" s="66" t="s">
        <v>337</v>
      </c>
      <c r="B105" s="60" t="s">
        <v>240</v>
      </c>
      <c r="C105" s="22">
        <v>600</v>
      </c>
      <c r="D105" s="70">
        <v>253933</v>
      </c>
      <c r="E105" s="70">
        <v>253933</v>
      </c>
    </row>
    <row r="106" spans="1:5" ht="76.5">
      <c r="A106" s="64" t="s">
        <v>486</v>
      </c>
      <c r="B106" s="60" t="s">
        <v>496</v>
      </c>
      <c r="C106" s="76"/>
      <c r="D106" s="149">
        <f>D107</f>
        <v>1698302</v>
      </c>
      <c r="E106" s="149">
        <f>E107</f>
        <v>1698302</v>
      </c>
    </row>
    <row r="107" spans="1:5" ht="38.25">
      <c r="A107" s="66" t="s">
        <v>337</v>
      </c>
      <c r="B107" s="60" t="s">
        <v>496</v>
      </c>
      <c r="C107" s="76">
        <v>600</v>
      </c>
      <c r="D107" s="150">
        <v>1698302</v>
      </c>
      <c r="E107" s="150">
        <v>1698302</v>
      </c>
    </row>
    <row r="108" spans="1:5" ht="24">
      <c r="A108" s="62" t="s">
        <v>692</v>
      </c>
      <c r="B108" s="26" t="s">
        <v>466</v>
      </c>
      <c r="C108" s="22"/>
      <c r="D108" s="149">
        <f>D109</f>
        <v>27000</v>
      </c>
      <c r="E108" s="149">
        <f>E109</f>
        <v>27000</v>
      </c>
    </row>
    <row r="109" spans="1:5" ht="38.25">
      <c r="A109" s="21" t="s">
        <v>337</v>
      </c>
      <c r="B109" s="26" t="s">
        <v>466</v>
      </c>
      <c r="C109" s="22">
        <v>300</v>
      </c>
      <c r="D109" s="150">
        <v>27000</v>
      </c>
      <c r="E109" s="150">
        <v>27000</v>
      </c>
    </row>
    <row r="110" spans="1:5" ht="51">
      <c r="A110" s="21" t="s">
        <v>29</v>
      </c>
      <c r="B110" s="60" t="s">
        <v>30</v>
      </c>
      <c r="C110" s="22"/>
      <c r="D110" s="150">
        <f>D111</f>
        <v>6718320</v>
      </c>
      <c r="E110" s="150">
        <f>E111</f>
        <v>6718320</v>
      </c>
    </row>
    <row r="111" spans="1:5" ht="38.25">
      <c r="A111" s="21" t="s">
        <v>337</v>
      </c>
      <c r="B111" s="60" t="s">
        <v>30</v>
      </c>
      <c r="C111" s="22">
        <v>600</v>
      </c>
      <c r="D111" s="150">
        <v>6718320</v>
      </c>
      <c r="E111" s="150">
        <v>6718320</v>
      </c>
    </row>
    <row r="112" spans="1:5" ht="12.75">
      <c r="A112" s="121" t="s">
        <v>671</v>
      </c>
      <c r="B112" s="26" t="s">
        <v>672</v>
      </c>
      <c r="C112" s="76"/>
      <c r="D112" s="149">
        <f>D114</f>
        <v>3201523</v>
      </c>
      <c r="E112" s="149">
        <f>E114</f>
        <v>0</v>
      </c>
    </row>
    <row r="113" spans="1:5" ht="76.5">
      <c r="A113" s="214" t="s">
        <v>673</v>
      </c>
      <c r="B113" s="26" t="s">
        <v>674</v>
      </c>
      <c r="C113" s="76"/>
      <c r="D113" s="149">
        <f>D114</f>
        <v>3201523</v>
      </c>
      <c r="E113" s="149">
        <f>E114</f>
        <v>0</v>
      </c>
    </row>
    <row r="114" spans="1:5" ht="38.25">
      <c r="A114" s="66" t="s">
        <v>337</v>
      </c>
      <c r="B114" s="26" t="s">
        <v>674</v>
      </c>
      <c r="C114" s="76">
        <v>600</v>
      </c>
      <c r="D114" s="150">
        <f>64030+3137493</f>
        <v>3201523</v>
      </c>
      <c r="E114" s="150"/>
    </row>
    <row r="115" spans="1:5" ht="25.5">
      <c r="A115" s="121" t="s">
        <v>349</v>
      </c>
      <c r="B115" s="26" t="s">
        <v>311</v>
      </c>
      <c r="C115" s="76"/>
      <c r="D115" s="149">
        <f>D116+D118</f>
        <v>3862806</v>
      </c>
      <c r="E115" s="149">
        <f>E116</f>
        <v>0</v>
      </c>
    </row>
    <row r="116" spans="1:5" ht="38.25">
      <c r="A116" s="214" t="s">
        <v>675</v>
      </c>
      <c r="B116" s="26" t="s">
        <v>312</v>
      </c>
      <c r="C116" s="76"/>
      <c r="D116" s="149">
        <f>D117</f>
        <v>3226298</v>
      </c>
      <c r="E116" s="149">
        <f>E117</f>
        <v>0</v>
      </c>
    </row>
    <row r="117" spans="1:5" ht="41.25" customHeight="1">
      <c r="A117" s="66" t="s">
        <v>337</v>
      </c>
      <c r="B117" s="26" t="s">
        <v>312</v>
      </c>
      <c r="C117" s="76">
        <v>600</v>
      </c>
      <c r="D117" s="150">
        <f>62084+3164214</f>
        <v>3226298</v>
      </c>
      <c r="E117" s="150"/>
    </row>
    <row r="118" spans="1:5" ht="41.25" customHeight="1">
      <c r="A118" s="121" t="s">
        <v>676</v>
      </c>
      <c r="B118" s="26" t="s">
        <v>677</v>
      </c>
      <c r="C118" s="76"/>
      <c r="D118" s="150">
        <f>D119</f>
        <v>636508</v>
      </c>
      <c r="E118" s="150"/>
    </row>
    <row r="119" spans="1:5" ht="41.25" customHeight="1">
      <c r="A119" s="66" t="s">
        <v>337</v>
      </c>
      <c r="B119" s="26" t="s">
        <v>677</v>
      </c>
      <c r="C119" s="76">
        <v>600</v>
      </c>
      <c r="D119" s="150">
        <v>636508</v>
      </c>
      <c r="E119" s="150"/>
    </row>
    <row r="120" spans="1:5" ht="51">
      <c r="A120" s="18" t="s">
        <v>269</v>
      </c>
      <c r="B120" s="11" t="s">
        <v>497</v>
      </c>
      <c r="C120" s="22" t="s">
        <v>334</v>
      </c>
      <c r="D120" s="70">
        <f aca="true" t="shared" si="0" ref="D120:E122">D121</f>
        <v>16841640</v>
      </c>
      <c r="E120" s="70">
        <f t="shared" si="0"/>
        <v>16841640</v>
      </c>
    </row>
    <row r="121" spans="1:5" ht="38.25">
      <c r="A121" s="82" t="s">
        <v>621</v>
      </c>
      <c r="B121" s="26" t="s">
        <v>498</v>
      </c>
      <c r="C121" s="22"/>
      <c r="D121" s="70">
        <f t="shared" si="0"/>
        <v>16841640</v>
      </c>
      <c r="E121" s="70">
        <f t="shared" si="0"/>
        <v>16841640</v>
      </c>
    </row>
    <row r="122" spans="1:5" ht="25.5">
      <c r="A122" s="23" t="s">
        <v>20</v>
      </c>
      <c r="B122" s="26" t="s">
        <v>499</v>
      </c>
      <c r="C122" s="22" t="s">
        <v>334</v>
      </c>
      <c r="D122" s="70">
        <f t="shared" si="0"/>
        <v>16841640</v>
      </c>
      <c r="E122" s="70">
        <f t="shared" si="0"/>
        <v>16841640</v>
      </c>
    </row>
    <row r="123" spans="1:5" ht="38.25">
      <c r="A123" s="118" t="s">
        <v>337</v>
      </c>
      <c r="B123" s="27" t="s">
        <v>499</v>
      </c>
      <c r="C123" s="25">
        <v>600</v>
      </c>
      <c r="D123" s="69">
        <v>16841640</v>
      </c>
      <c r="E123" s="69">
        <v>16841640</v>
      </c>
    </row>
    <row r="124" spans="1:5" ht="63.75">
      <c r="A124" s="129" t="s">
        <v>210</v>
      </c>
      <c r="B124" s="44" t="s">
        <v>272</v>
      </c>
      <c r="C124" s="31" t="s">
        <v>334</v>
      </c>
      <c r="D124" s="73">
        <f aca="true" t="shared" si="1" ref="D124:E126">D125</f>
        <v>1470401</v>
      </c>
      <c r="E124" s="73">
        <f t="shared" si="1"/>
        <v>1470401</v>
      </c>
    </row>
    <row r="125" spans="1:5" ht="89.25">
      <c r="A125" s="20" t="s">
        <v>211</v>
      </c>
      <c r="B125" s="26" t="s">
        <v>273</v>
      </c>
      <c r="C125" s="32" t="s">
        <v>334</v>
      </c>
      <c r="D125" s="70">
        <f t="shared" si="1"/>
        <v>1470401</v>
      </c>
      <c r="E125" s="70">
        <f t="shared" si="1"/>
        <v>1470401</v>
      </c>
    </row>
    <row r="126" spans="1:5" ht="51">
      <c r="A126" s="84" t="s">
        <v>299</v>
      </c>
      <c r="B126" s="26" t="s">
        <v>274</v>
      </c>
      <c r="C126" s="32"/>
      <c r="D126" s="70">
        <f t="shared" si="1"/>
        <v>1470401</v>
      </c>
      <c r="E126" s="70">
        <f t="shared" si="1"/>
        <v>1470401</v>
      </c>
    </row>
    <row r="127" spans="1:5" ht="25.5">
      <c r="A127" s="23" t="s">
        <v>475</v>
      </c>
      <c r="B127" s="26" t="s">
        <v>275</v>
      </c>
      <c r="C127" s="32" t="s">
        <v>334</v>
      </c>
      <c r="D127" s="70">
        <f>SUM(D128:D129)</f>
        <v>1470401</v>
      </c>
      <c r="E127" s="70">
        <f>SUM(E128:E129)</f>
        <v>1470401</v>
      </c>
    </row>
    <row r="128" spans="1:5" ht="25.5">
      <c r="A128" s="21" t="s">
        <v>425</v>
      </c>
      <c r="B128" s="26" t="s">
        <v>275</v>
      </c>
      <c r="C128" s="22" t="s">
        <v>321</v>
      </c>
      <c r="D128" s="72">
        <v>1432000</v>
      </c>
      <c r="E128" s="72">
        <v>1432000</v>
      </c>
    </row>
    <row r="129" spans="1:5" ht="12.75">
      <c r="A129" s="24" t="s">
        <v>324</v>
      </c>
      <c r="B129" s="27" t="s">
        <v>275</v>
      </c>
      <c r="C129" s="25">
        <v>800</v>
      </c>
      <c r="D129" s="69">
        <v>38401</v>
      </c>
      <c r="E129" s="69">
        <v>38401</v>
      </c>
    </row>
    <row r="130" spans="1:5" ht="63.75">
      <c r="A130" s="39" t="s">
        <v>5</v>
      </c>
      <c r="B130" s="44" t="s">
        <v>297</v>
      </c>
      <c r="C130" s="31"/>
      <c r="D130" s="73">
        <f>D131+D139</f>
        <v>45446563.230000004</v>
      </c>
      <c r="E130" s="73">
        <f>E131+E139</f>
        <v>6707254</v>
      </c>
    </row>
    <row r="131" spans="1:5" ht="102">
      <c r="A131" s="18" t="s">
        <v>417</v>
      </c>
      <c r="B131" s="26" t="s">
        <v>418</v>
      </c>
      <c r="C131" s="57"/>
      <c r="D131" s="70">
        <f>D132</f>
        <v>39194124.230000004</v>
      </c>
      <c r="E131" s="70">
        <f>E132</f>
        <v>0</v>
      </c>
    </row>
    <row r="132" spans="1:5" ht="38.25">
      <c r="A132" s="121" t="s">
        <v>241</v>
      </c>
      <c r="B132" s="26" t="s">
        <v>313</v>
      </c>
      <c r="C132" s="57"/>
      <c r="D132" s="70">
        <f>D133+D135+D137</f>
        <v>39194124.230000004</v>
      </c>
      <c r="E132" s="70">
        <f>E137</f>
        <v>0</v>
      </c>
    </row>
    <row r="133" spans="1:5" ht="38.25">
      <c r="A133" s="121" t="s">
        <v>339</v>
      </c>
      <c r="B133" s="26" t="s">
        <v>204</v>
      </c>
      <c r="C133" s="57"/>
      <c r="D133" s="70">
        <f>D134</f>
        <v>31409414</v>
      </c>
      <c r="E133" s="70"/>
    </row>
    <row r="134" spans="1:5" ht="25.5">
      <c r="A134" s="66" t="s">
        <v>420</v>
      </c>
      <c r="B134" s="26" t="s">
        <v>204</v>
      </c>
      <c r="C134" s="22">
        <v>400</v>
      </c>
      <c r="D134" s="149">
        <f>29373337+2036077</f>
        <v>31409414</v>
      </c>
      <c r="E134" s="70"/>
    </row>
    <row r="135" spans="1:5" ht="38.25">
      <c r="A135" s="121" t="s">
        <v>340</v>
      </c>
      <c r="B135" s="26" t="s">
        <v>205</v>
      </c>
      <c r="C135" s="57"/>
      <c r="D135" s="149">
        <f>D136</f>
        <v>320504</v>
      </c>
      <c r="E135" s="70"/>
    </row>
    <row r="136" spans="1:5" ht="25.5">
      <c r="A136" s="66" t="s">
        <v>420</v>
      </c>
      <c r="B136" s="26" t="s">
        <v>205</v>
      </c>
      <c r="C136" s="22">
        <v>400</v>
      </c>
      <c r="D136" s="149">
        <f>2356582-2036078</f>
        <v>320504</v>
      </c>
      <c r="E136" s="70"/>
    </row>
    <row r="137" spans="1:5" ht="76.5">
      <c r="A137" s="119" t="s">
        <v>316</v>
      </c>
      <c r="B137" s="26" t="s">
        <v>483</v>
      </c>
      <c r="C137" s="57"/>
      <c r="D137" s="70">
        <f>D138</f>
        <v>7464206.23</v>
      </c>
      <c r="E137" s="70">
        <f>E138</f>
        <v>0</v>
      </c>
    </row>
    <row r="138" spans="1:5" ht="25.5">
      <c r="A138" s="66" t="s">
        <v>420</v>
      </c>
      <c r="B138" s="26" t="s">
        <v>483</v>
      </c>
      <c r="C138" s="22">
        <v>400</v>
      </c>
      <c r="D138" s="72">
        <v>7464206.23</v>
      </c>
      <c r="E138" s="72"/>
    </row>
    <row r="139" spans="1:5" ht="89.25">
      <c r="A139" s="18" t="s">
        <v>6</v>
      </c>
      <c r="B139" s="11" t="s">
        <v>74</v>
      </c>
      <c r="C139" s="57"/>
      <c r="D139" s="70">
        <f>D140+D143</f>
        <v>6252439</v>
      </c>
      <c r="E139" s="70">
        <f>E140+E143</f>
        <v>6707254</v>
      </c>
    </row>
    <row r="140" spans="1:5" ht="38.25">
      <c r="A140" s="82" t="s">
        <v>431</v>
      </c>
      <c r="B140" s="26" t="s">
        <v>463</v>
      </c>
      <c r="C140" s="57"/>
      <c r="D140" s="70">
        <f>D141</f>
        <v>612016</v>
      </c>
      <c r="E140" s="70">
        <f>E141</f>
        <v>612016</v>
      </c>
    </row>
    <row r="141" spans="1:5" ht="24">
      <c r="A141" s="85" t="s">
        <v>462</v>
      </c>
      <c r="B141" s="26" t="s">
        <v>461</v>
      </c>
      <c r="C141" s="57"/>
      <c r="D141" s="70">
        <f>SUM(D142:D142)</f>
        <v>612016</v>
      </c>
      <c r="E141" s="70">
        <f>SUM(E142:E142)</f>
        <v>612016</v>
      </c>
    </row>
    <row r="142" spans="1:5" ht="25.5">
      <c r="A142" s="21" t="s">
        <v>425</v>
      </c>
      <c r="B142" s="26" t="s">
        <v>461</v>
      </c>
      <c r="C142" s="22">
        <v>200</v>
      </c>
      <c r="D142" s="72">
        <v>612016</v>
      </c>
      <c r="E142" s="72">
        <v>612016</v>
      </c>
    </row>
    <row r="143" spans="1:5" ht="38.25">
      <c r="A143" s="82" t="s">
        <v>537</v>
      </c>
      <c r="B143" s="26" t="s">
        <v>615</v>
      </c>
      <c r="C143" s="22"/>
      <c r="D143" s="70">
        <f>D144</f>
        <v>5640423</v>
      </c>
      <c r="E143" s="70">
        <f>E144</f>
        <v>6095238</v>
      </c>
    </row>
    <row r="144" spans="1:5" ht="12.75">
      <c r="A144" s="88" t="s">
        <v>226</v>
      </c>
      <c r="B144" s="26" t="s">
        <v>616</v>
      </c>
      <c r="C144" s="22" t="s">
        <v>334</v>
      </c>
      <c r="D144" s="70">
        <f>SUM(D145:D146)</f>
        <v>5640423</v>
      </c>
      <c r="E144" s="70">
        <f>SUM(E145:E146)</f>
        <v>6095238</v>
      </c>
    </row>
    <row r="145" spans="1:5" ht="25.5">
      <c r="A145" s="21" t="s">
        <v>425</v>
      </c>
      <c r="B145" s="26" t="s">
        <v>616</v>
      </c>
      <c r="C145" s="22">
        <v>200</v>
      </c>
      <c r="D145" s="72">
        <v>2774000</v>
      </c>
      <c r="E145" s="72">
        <v>2774000</v>
      </c>
    </row>
    <row r="146" spans="1:5" ht="12.75">
      <c r="A146" s="24" t="s">
        <v>324</v>
      </c>
      <c r="B146" s="27" t="s">
        <v>616</v>
      </c>
      <c r="C146" s="25">
        <v>800</v>
      </c>
      <c r="D146" s="69">
        <v>2866423</v>
      </c>
      <c r="E146" s="69">
        <v>3321238</v>
      </c>
    </row>
    <row r="147" spans="1:5" ht="63.75">
      <c r="A147" s="39" t="s">
        <v>602</v>
      </c>
      <c r="B147" s="44" t="s">
        <v>601</v>
      </c>
      <c r="C147" s="31" t="s">
        <v>334</v>
      </c>
      <c r="D147" s="73">
        <f>D148+D159</f>
        <v>1413230</v>
      </c>
      <c r="E147" s="73">
        <f>E148+E159</f>
        <v>1413230</v>
      </c>
    </row>
    <row r="148" spans="1:5" ht="89.25">
      <c r="A148" s="18" t="s">
        <v>536</v>
      </c>
      <c r="B148" s="11" t="s">
        <v>14</v>
      </c>
      <c r="C148" s="22" t="s">
        <v>334</v>
      </c>
      <c r="D148" s="70">
        <f>D149+D156</f>
        <v>1263230</v>
      </c>
      <c r="E148" s="70">
        <f>E149+E156</f>
        <v>1263230</v>
      </c>
    </row>
    <row r="149" spans="1:5" ht="25.5">
      <c r="A149" s="88" t="s">
        <v>13</v>
      </c>
      <c r="B149" s="26" t="s">
        <v>12</v>
      </c>
      <c r="C149" s="22"/>
      <c r="D149" s="70">
        <f>D150+D153</f>
        <v>1163230</v>
      </c>
      <c r="E149" s="70">
        <f>E150+E153</f>
        <v>1163230</v>
      </c>
    </row>
    <row r="150" spans="1:5" ht="12.75">
      <c r="A150" s="88" t="s">
        <v>11</v>
      </c>
      <c r="B150" s="26" t="s">
        <v>10</v>
      </c>
      <c r="C150" s="22"/>
      <c r="D150" s="70">
        <f>D151+D152</f>
        <v>100000</v>
      </c>
      <c r="E150" s="70">
        <f>E151+E152</f>
        <v>100000</v>
      </c>
    </row>
    <row r="151" spans="1:5" ht="25.5">
      <c r="A151" s="21" t="s">
        <v>425</v>
      </c>
      <c r="B151" s="26" t="s">
        <v>10</v>
      </c>
      <c r="C151" s="22">
        <v>200</v>
      </c>
      <c r="D151" s="70">
        <v>90000</v>
      </c>
      <c r="E151" s="70">
        <v>90000</v>
      </c>
    </row>
    <row r="152" spans="1:5" ht="38.25">
      <c r="A152" s="21" t="s">
        <v>337</v>
      </c>
      <c r="B152" s="26" t="s">
        <v>10</v>
      </c>
      <c r="C152" s="22">
        <v>600</v>
      </c>
      <c r="D152" s="72">
        <v>10000</v>
      </c>
      <c r="E152" s="72">
        <v>10000</v>
      </c>
    </row>
    <row r="153" spans="1:5" ht="25.5">
      <c r="A153" s="64" t="s">
        <v>21</v>
      </c>
      <c r="B153" s="26" t="s">
        <v>473</v>
      </c>
      <c r="C153" s="23"/>
      <c r="D153" s="70">
        <f>D154+D155</f>
        <v>1063230</v>
      </c>
      <c r="E153" s="70">
        <f>E154+E155</f>
        <v>1063230</v>
      </c>
    </row>
    <row r="154" spans="1:5" ht="25.5">
      <c r="A154" s="21" t="s">
        <v>328</v>
      </c>
      <c r="B154" s="26" t="s">
        <v>473</v>
      </c>
      <c r="C154" s="23">
        <v>300</v>
      </c>
      <c r="D154" s="70">
        <v>631276.8</v>
      </c>
      <c r="E154" s="70">
        <v>631276.8</v>
      </c>
    </row>
    <row r="155" spans="1:5" ht="38.25">
      <c r="A155" s="21" t="s">
        <v>337</v>
      </c>
      <c r="B155" s="26" t="s">
        <v>473</v>
      </c>
      <c r="C155" s="23">
        <v>600</v>
      </c>
      <c r="D155" s="72">
        <v>431953.2</v>
      </c>
      <c r="E155" s="72">
        <v>431953.2</v>
      </c>
    </row>
    <row r="156" spans="1:5" ht="51">
      <c r="A156" s="88" t="s">
        <v>243</v>
      </c>
      <c r="B156" s="26" t="s">
        <v>244</v>
      </c>
      <c r="C156" s="22"/>
      <c r="D156" s="70">
        <f>D157</f>
        <v>100000</v>
      </c>
      <c r="E156" s="70">
        <f>E157</f>
        <v>100000</v>
      </c>
    </row>
    <row r="157" spans="1:5" ht="25.5">
      <c r="A157" s="88" t="s">
        <v>246</v>
      </c>
      <c r="B157" s="26" t="s">
        <v>245</v>
      </c>
      <c r="C157" s="22"/>
      <c r="D157" s="70">
        <f>D158</f>
        <v>100000</v>
      </c>
      <c r="E157" s="70">
        <f>E158</f>
        <v>100000</v>
      </c>
    </row>
    <row r="158" spans="1:5" ht="25.5">
      <c r="A158" s="21" t="s">
        <v>425</v>
      </c>
      <c r="B158" s="26" t="s">
        <v>245</v>
      </c>
      <c r="C158" s="22">
        <v>200</v>
      </c>
      <c r="D158" s="72">
        <v>100000</v>
      </c>
      <c r="E158" s="72">
        <v>100000</v>
      </c>
    </row>
    <row r="159" spans="1:5" ht="76.5">
      <c r="A159" s="18" t="s">
        <v>600</v>
      </c>
      <c r="B159" s="26" t="s">
        <v>444</v>
      </c>
      <c r="C159" s="32" t="s">
        <v>334</v>
      </c>
      <c r="D159" s="70">
        <f aca="true" t="shared" si="2" ref="D159:E161">D160</f>
        <v>150000</v>
      </c>
      <c r="E159" s="70">
        <f t="shared" si="2"/>
        <v>150000</v>
      </c>
    </row>
    <row r="160" spans="1:5" ht="63.75">
      <c r="A160" s="88" t="s">
        <v>443</v>
      </c>
      <c r="B160" s="26" t="s">
        <v>442</v>
      </c>
      <c r="C160" s="32"/>
      <c r="D160" s="70">
        <f t="shared" si="2"/>
        <v>150000</v>
      </c>
      <c r="E160" s="70">
        <f t="shared" si="2"/>
        <v>150000</v>
      </c>
    </row>
    <row r="161" spans="1:5" ht="51">
      <c r="A161" s="88" t="s">
        <v>441</v>
      </c>
      <c r="B161" s="26" t="s">
        <v>440</v>
      </c>
      <c r="C161" s="32"/>
      <c r="D161" s="70">
        <f t="shared" si="2"/>
        <v>150000</v>
      </c>
      <c r="E161" s="70">
        <f t="shared" si="2"/>
        <v>150000</v>
      </c>
    </row>
    <row r="162" spans="1:5" ht="25.5">
      <c r="A162" s="24" t="s">
        <v>425</v>
      </c>
      <c r="B162" s="27" t="s">
        <v>440</v>
      </c>
      <c r="C162" s="25">
        <v>200</v>
      </c>
      <c r="D162" s="69">
        <v>150000</v>
      </c>
      <c r="E162" s="69">
        <v>150000</v>
      </c>
    </row>
    <row r="163" spans="1:5" ht="63.75">
      <c r="A163" s="39" t="s">
        <v>4</v>
      </c>
      <c r="B163" s="44" t="s">
        <v>294</v>
      </c>
      <c r="C163" s="102" t="s">
        <v>334</v>
      </c>
      <c r="D163" s="73">
        <f>D164+D174</f>
        <v>15781879.08</v>
      </c>
      <c r="E163" s="73">
        <f>E164+E174</f>
        <v>15781879.08</v>
      </c>
    </row>
    <row r="164" spans="1:5" ht="89.25">
      <c r="A164" s="18" t="s">
        <v>309</v>
      </c>
      <c r="B164" s="11" t="s">
        <v>430</v>
      </c>
      <c r="C164" s="32" t="s">
        <v>334</v>
      </c>
      <c r="D164" s="70">
        <f>D165+D168+D171</f>
        <v>15281879.08</v>
      </c>
      <c r="E164" s="70">
        <f>E165+E168+E171</f>
        <v>15281879.08</v>
      </c>
    </row>
    <row r="165" spans="1:5" ht="38.25">
      <c r="A165" s="84" t="s">
        <v>429</v>
      </c>
      <c r="B165" s="26" t="s">
        <v>428</v>
      </c>
      <c r="C165" s="32"/>
      <c r="D165" s="70">
        <f>D166</f>
        <v>1023710</v>
      </c>
      <c r="E165" s="70">
        <f>E166</f>
        <v>1023710</v>
      </c>
    </row>
    <row r="166" spans="1:5" ht="38.25">
      <c r="A166" s="88" t="s">
        <v>296</v>
      </c>
      <c r="B166" s="26" t="s">
        <v>427</v>
      </c>
      <c r="C166" s="32"/>
      <c r="D166" s="70">
        <f>D167</f>
        <v>1023710</v>
      </c>
      <c r="E166" s="70">
        <f>E167</f>
        <v>1023710</v>
      </c>
    </row>
    <row r="167" spans="1:5" ht="12.75">
      <c r="A167" s="21" t="s">
        <v>324</v>
      </c>
      <c r="B167" s="26" t="s">
        <v>427</v>
      </c>
      <c r="C167" s="22">
        <v>800</v>
      </c>
      <c r="D167" s="72">
        <v>1023710</v>
      </c>
      <c r="E167" s="72">
        <v>1023710</v>
      </c>
    </row>
    <row r="168" spans="1:5" ht="38.25">
      <c r="A168" s="84" t="s">
        <v>426</v>
      </c>
      <c r="B168" s="26" t="s">
        <v>446</v>
      </c>
      <c r="C168" s="32"/>
      <c r="D168" s="70">
        <f>D169</f>
        <v>13558169.08</v>
      </c>
      <c r="E168" s="70">
        <f>E169</f>
        <v>13558169.08</v>
      </c>
    </row>
    <row r="169" spans="1:5" ht="38.25">
      <c r="A169" s="120" t="s">
        <v>137</v>
      </c>
      <c r="B169" s="117" t="s">
        <v>136</v>
      </c>
      <c r="C169" s="22" t="s">
        <v>334</v>
      </c>
      <c r="D169" s="70">
        <f>D170</f>
        <v>13558169.08</v>
      </c>
      <c r="E169" s="70">
        <f>E170</f>
        <v>13558169.08</v>
      </c>
    </row>
    <row r="170" spans="1:5" ht="25.5">
      <c r="A170" s="21" t="s">
        <v>425</v>
      </c>
      <c r="B170" s="117" t="s">
        <v>136</v>
      </c>
      <c r="C170" s="22">
        <v>200</v>
      </c>
      <c r="D170" s="72">
        <f>763828+12794341.08</f>
        <v>13558169.08</v>
      </c>
      <c r="E170" s="72">
        <f>763828+12794341.08</f>
        <v>13558169.08</v>
      </c>
    </row>
    <row r="171" spans="1:5" ht="51">
      <c r="A171" s="21" t="s">
        <v>314</v>
      </c>
      <c r="B171" s="26" t="s">
        <v>315</v>
      </c>
      <c r="C171" s="22"/>
      <c r="D171" s="70">
        <f>D172</f>
        <v>700000</v>
      </c>
      <c r="E171" s="70">
        <f>E172</f>
        <v>700000</v>
      </c>
    </row>
    <row r="172" spans="1:5" ht="24">
      <c r="A172" s="62" t="s">
        <v>237</v>
      </c>
      <c r="B172" s="26" t="s">
        <v>238</v>
      </c>
      <c r="C172" s="22"/>
      <c r="D172" s="70">
        <f>D173</f>
        <v>700000</v>
      </c>
      <c r="E172" s="70">
        <f>E173</f>
        <v>700000</v>
      </c>
    </row>
    <row r="173" spans="1:5" ht="25.5">
      <c r="A173" s="66" t="s">
        <v>420</v>
      </c>
      <c r="B173" s="26" t="s">
        <v>238</v>
      </c>
      <c r="C173" s="22">
        <v>400</v>
      </c>
      <c r="D173" s="72">
        <v>700000</v>
      </c>
      <c r="E173" s="72">
        <v>700000</v>
      </c>
    </row>
    <row r="174" spans="1:5" ht="89.25">
      <c r="A174" s="18" t="s">
        <v>456</v>
      </c>
      <c r="B174" s="11" t="s">
        <v>295</v>
      </c>
      <c r="C174" s="22"/>
      <c r="D174" s="70">
        <f aca="true" t="shared" si="3" ref="D174:E176">D175</f>
        <v>500000</v>
      </c>
      <c r="E174" s="70">
        <f t="shared" si="3"/>
        <v>500000</v>
      </c>
    </row>
    <row r="175" spans="1:5" ht="76.5">
      <c r="A175" s="84" t="s">
        <v>342</v>
      </c>
      <c r="B175" s="26" t="s">
        <v>610</v>
      </c>
      <c r="C175" s="22"/>
      <c r="D175" s="70">
        <f t="shared" si="3"/>
        <v>500000</v>
      </c>
      <c r="E175" s="70">
        <f t="shared" si="3"/>
        <v>500000</v>
      </c>
    </row>
    <row r="176" spans="1:5" ht="25.5">
      <c r="A176" s="88" t="s">
        <v>532</v>
      </c>
      <c r="B176" s="26" t="s">
        <v>531</v>
      </c>
      <c r="C176" s="22"/>
      <c r="D176" s="70">
        <f t="shared" si="3"/>
        <v>500000</v>
      </c>
      <c r="E176" s="70">
        <f t="shared" si="3"/>
        <v>500000</v>
      </c>
    </row>
    <row r="177" spans="1:5" ht="12.75">
      <c r="A177" s="24" t="s">
        <v>324</v>
      </c>
      <c r="B177" s="27" t="s">
        <v>531</v>
      </c>
      <c r="C177" s="25">
        <v>800</v>
      </c>
      <c r="D177" s="69">
        <v>500000</v>
      </c>
      <c r="E177" s="69">
        <v>500000</v>
      </c>
    </row>
    <row r="178" spans="1:5" ht="63.75">
      <c r="A178" s="39" t="s">
        <v>487</v>
      </c>
      <c r="B178" s="31" t="s">
        <v>276</v>
      </c>
      <c r="C178" s="31"/>
      <c r="D178" s="73">
        <f>D179</f>
        <v>391000</v>
      </c>
      <c r="E178" s="73">
        <f>E179</f>
        <v>391000</v>
      </c>
    </row>
    <row r="179" spans="1:5" ht="76.5">
      <c r="A179" s="18" t="s">
        <v>488</v>
      </c>
      <c r="B179" s="22" t="s">
        <v>277</v>
      </c>
      <c r="C179" s="22"/>
      <c r="D179" s="70">
        <f>D180+D183</f>
        <v>391000</v>
      </c>
      <c r="E179" s="70">
        <f>E180+E183</f>
        <v>391000</v>
      </c>
    </row>
    <row r="180" spans="1:5" ht="38.25">
      <c r="A180" s="123" t="s">
        <v>476</v>
      </c>
      <c r="B180" s="22" t="s">
        <v>351</v>
      </c>
      <c r="C180" s="22"/>
      <c r="D180" s="70">
        <f>D181</f>
        <v>80000</v>
      </c>
      <c r="E180" s="70">
        <f>E181</f>
        <v>80000</v>
      </c>
    </row>
    <row r="181" spans="1:5" ht="36">
      <c r="A181" s="62" t="s">
        <v>465</v>
      </c>
      <c r="B181" s="122" t="s">
        <v>477</v>
      </c>
      <c r="C181" s="122"/>
      <c r="D181" s="70">
        <f>D182</f>
        <v>80000</v>
      </c>
      <c r="E181" s="70">
        <f>E182</f>
        <v>80000</v>
      </c>
    </row>
    <row r="182" spans="1:5" ht="25.5">
      <c r="A182" s="123" t="s">
        <v>425</v>
      </c>
      <c r="B182" s="122" t="s">
        <v>477</v>
      </c>
      <c r="C182" s="122">
        <v>200</v>
      </c>
      <c r="D182" s="70">
        <v>80000</v>
      </c>
      <c r="E182" s="70">
        <v>80000</v>
      </c>
    </row>
    <row r="183" spans="1:5" ht="38.25">
      <c r="A183" s="21" t="s">
        <v>478</v>
      </c>
      <c r="B183" s="22" t="s">
        <v>468</v>
      </c>
      <c r="C183" s="22"/>
      <c r="D183" s="70">
        <f>D184</f>
        <v>311000</v>
      </c>
      <c r="E183" s="70">
        <f>E184</f>
        <v>311000</v>
      </c>
    </row>
    <row r="184" spans="1:5" ht="51">
      <c r="A184" s="21" t="s">
        <v>350</v>
      </c>
      <c r="B184" s="22" t="s">
        <v>479</v>
      </c>
      <c r="C184" s="22"/>
      <c r="D184" s="70">
        <f>SUM(D185:D186)</f>
        <v>311000</v>
      </c>
      <c r="E184" s="70">
        <f>SUM(E185:E186)</f>
        <v>311000</v>
      </c>
    </row>
    <row r="185" spans="1:5" ht="63.75">
      <c r="A185" s="21" t="s">
        <v>228</v>
      </c>
      <c r="B185" s="22" t="s">
        <v>479</v>
      </c>
      <c r="C185" s="22">
        <v>100</v>
      </c>
      <c r="D185" s="72">
        <v>311000</v>
      </c>
      <c r="E185" s="72">
        <v>311000</v>
      </c>
    </row>
    <row r="186" spans="1:5" ht="25.5">
      <c r="A186" s="24" t="s">
        <v>425</v>
      </c>
      <c r="B186" s="25" t="s">
        <v>479</v>
      </c>
      <c r="C186" s="25">
        <v>200</v>
      </c>
      <c r="D186" s="69"/>
      <c r="E186" s="69"/>
    </row>
    <row r="187" spans="1:5" ht="63.75">
      <c r="A187" s="39" t="s">
        <v>8</v>
      </c>
      <c r="B187" s="44" t="s">
        <v>283</v>
      </c>
      <c r="C187" s="31" t="s">
        <v>334</v>
      </c>
      <c r="D187" s="73">
        <f aca="true" t="shared" si="4" ref="D187:E189">D188</f>
        <v>2115824</v>
      </c>
      <c r="E187" s="73">
        <f t="shared" si="4"/>
        <v>2115824</v>
      </c>
    </row>
    <row r="188" spans="1:5" ht="89.25">
      <c r="A188" s="63" t="s">
        <v>485</v>
      </c>
      <c r="B188" s="26" t="s">
        <v>284</v>
      </c>
      <c r="C188" s="22"/>
      <c r="D188" s="70">
        <f t="shared" si="4"/>
        <v>2115824</v>
      </c>
      <c r="E188" s="70">
        <f t="shared" si="4"/>
        <v>2115824</v>
      </c>
    </row>
    <row r="189" spans="1:5" ht="76.5">
      <c r="A189" s="82" t="s">
        <v>455</v>
      </c>
      <c r="B189" s="26" t="s">
        <v>289</v>
      </c>
      <c r="C189" s="22"/>
      <c r="D189" s="70">
        <f t="shared" si="4"/>
        <v>2115824</v>
      </c>
      <c r="E189" s="70">
        <f t="shared" si="4"/>
        <v>2115824</v>
      </c>
    </row>
    <row r="190" spans="1:5" ht="25.5">
      <c r="A190" s="23" t="s">
        <v>20</v>
      </c>
      <c r="B190" s="26" t="s">
        <v>290</v>
      </c>
      <c r="C190" s="22" t="s">
        <v>334</v>
      </c>
      <c r="D190" s="70">
        <f>SUM(D191:D193)</f>
        <v>2115824</v>
      </c>
      <c r="E190" s="70">
        <f>SUM(E191:E193)</f>
        <v>2115824</v>
      </c>
    </row>
    <row r="191" spans="1:5" ht="63.75">
      <c r="A191" s="21" t="s">
        <v>228</v>
      </c>
      <c r="B191" s="26" t="s">
        <v>290</v>
      </c>
      <c r="C191" s="22" t="s">
        <v>109</v>
      </c>
      <c r="D191" s="72">
        <v>1882566</v>
      </c>
      <c r="E191" s="72">
        <v>1882566</v>
      </c>
    </row>
    <row r="192" spans="1:5" ht="25.5">
      <c r="A192" s="21" t="s">
        <v>425</v>
      </c>
      <c r="B192" s="26" t="s">
        <v>290</v>
      </c>
      <c r="C192" s="22" t="s">
        <v>321</v>
      </c>
      <c r="D192" s="72">
        <v>232058</v>
      </c>
      <c r="E192" s="72">
        <v>232058</v>
      </c>
    </row>
    <row r="193" spans="1:5" ht="12.75">
      <c r="A193" s="24" t="s">
        <v>324</v>
      </c>
      <c r="B193" s="27" t="s">
        <v>290</v>
      </c>
      <c r="C193" s="25" t="s">
        <v>325</v>
      </c>
      <c r="D193" s="69">
        <v>1200</v>
      </c>
      <c r="E193" s="69">
        <v>1200</v>
      </c>
    </row>
    <row r="194" spans="1:5" ht="25.5">
      <c r="A194" s="39" t="s">
        <v>385</v>
      </c>
      <c r="B194" s="44" t="s">
        <v>194</v>
      </c>
      <c r="C194" s="102" t="s">
        <v>334</v>
      </c>
      <c r="D194" s="73">
        <f>D195+D199</f>
        <v>3984637</v>
      </c>
      <c r="E194" s="73">
        <f>E195+E199</f>
        <v>3984637</v>
      </c>
    </row>
    <row r="195" spans="1:5" ht="51">
      <c r="A195" s="18" t="s">
        <v>562</v>
      </c>
      <c r="B195" s="26" t="s">
        <v>360</v>
      </c>
      <c r="C195" s="32" t="s">
        <v>334</v>
      </c>
      <c r="D195" s="70">
        <f aca="true" t="shared" si="5" ref="D195:E197">D196</f>
        <v>55000</v>
      </c>
      <c r="E195" s="70">
        <f t="shared" si="5"/>
        <v>55000</v>
      </c>
    </row>
    <row r="196" spans="1:5" ht="51">
      <c r="A196" s="82" t="s">
        <v>359</v>
      </c>
      <c r="B196" s="26" t="s">
        <v>361</v>
      </c>
      <c r="C196" s="32"/>
      <c r="D196" s="70">
        <f t="shared" si="5"/>
        <v>55000</v>
      </c>
      <c r="E196" s="70">
        <f t="shared" si="5"/>
        <v>55000</v>
      </c>
    </row>
    <row r="197" spans="1:5" ht="12.75">
      <c r="A197" s="88" t="s">
        <v>362</v>
      </c>
      <c r="B197" s="26" t="s">
        <v>363</v>
      </c>
      <c r="C197" s="32" t="s">
        <v>334</v>
      </c>
      <c r="D197" s="70">
        <f t="shared" si="5"/>
        <v>55000</v>
      </c>
      <c r="E197" s="70">
        <f t="shared" si="5"/>
        <v>55000</v>
      </c>
    </row>
    <row r="198" spans="1:5" ht="25.5">
      <c r="A198" s="21" t="s">
        <v>19</v>
      </c>
      <c r="B198" s="26" t="s">
        <v>363</v>
      </c>
      <c r="C198" s="22" t="s">
        <v>329</v>
      </c>
      <c r="D198" s="72">
        <v>55000</v>
      </c>
      <c r="E198" s="72">
        <v>55000</v>
      </c>
    </row>
    <row r="199" spans="1:5" ht="51">
      <c r="A199" s="18" t="s">
        <v>387</v>
      </c>
      <c r="B199" s="22" t="s">
        <v>195</v>
      </c>
      <c r="C199" s="22" t="s">
        <v>334</v>
      </c>
      <c r="D199" s="70">
        <f>D200</f>
        <v>3929637</v>
      </c>
      <c r="E199" s="70">
        <f>E200</f>
        <v>3929637</v>
      </c>
    </row>
    <row r="200" spans="1:5" ht="51">
      <c r="A200" s="82" t="s">
        <v>111</v>
      </c>
      <c r="B200" s="22" t="s">
        <v>503</v>
      </c>
      <c r="C200" s="22"/>
      <c r="D200" s="70">
        <f>D201</f>
        <v>3929637</v>
      </c>
      <c r="E200" s="70">
        <f>E201</f>
        <v>3929637</v>
      </c>
    </row>
    <row r="201" spans="1:5" ht="25.5">
      <c r="A201" s="23" t="s">
        <v>225</v>
      </c>
      <c r="B201" s="22" t="s">
        <v>196</v>
      </c>
      <c r="C201" s="22" t="s">
        <v>334</v>
      </c>
      <c r="D201" s="70">
        <f>SUM(D202:D204)</f>
        <v>3929637</v>
      </c>
      <c r="E201" s="70">
        <f>SUM(E202:E204)</f>
        <v>3929637</v>
      </c>
    </row>
    <row r="202" spans="1:5" ht="63.75">
      <c r="A202" s="21" t="s">
        <v>228</v>
      </c>
      <c r="B202" s="22" t="s">
        <v>196</v>
      </c>
      <c r="C202" s="22">
        <v>100</v>
      </c>
      <c r="D202" s="72">
        <v>3674037</v>
      </c>
      <c r="E202" s="72">
        <v>3674037</v>
      </c>
    </row>
    <row r="203" spans="1:5" ht="25.5">
      <c r="A203" s="21" t="s">
        <v>425</v>
      </c>
      <c r="B203" s="22" t="s">
        <v>196</v>
      </c>
      <c r="C203" s="22" t="s">
        <v>321</v>
      </c>
      <c r="D203" s="72">
        <v>254600</v>
      </c>
      <c r="E203" s="72">
        <v>254600</v>
      </c>
    </row>
    <row r="204" spans="1:5" ht="12.75">
      <c r="A204" s="24" t="s">
        <v>324</v>
      </c>
      <c r="B204" s="25" t="s">
        <v>196</v>
      </c>
      <c r="C204" s="25">
        <v>800</v>
      </c>
      <c r="D204" s="69">
        <v>1000</v>
      </c>
      <c r="E204" s="69">
        <v>1000</v>
      </c>
    </row>
    <row r="205" spans="1:5" ht="38.25">
      <c r="A205" s="39" t="s">
        <v>310</v>
      </c>
      <c r="B205" s="135" t="s">
        <v>139</v>
      </c>
      <c r="C205" s="80"/>
      <c r="D205" s="136">
        <f aca="true" t="shared" si="6" ref="D205:E207">D206</f>
        <v>20000</v>
      </c>
      <c r="E205" s="136">
        <f t="shared" si="6"/>
        <v>20000</v>
      </c>
    </row>
    <row r="206" spans="1:5" ht="24">
      <c r="A206" s="62" t="s">
        <v>142</v>
      </c>
      <c r="B206" s="26" t="s">
        <v>141</v>
      </c>
      <c r="C206" s="76"/>
      <c r="D206" s="70">
        <f t="shared" si="6"/>
        <v>20000</v>
      </c>
      <c r="E206" s="70">
        <f t="shared" si="6"/>
        <v>20000</v>
      </c>
    </row>
    <row r="207" spans="1:5" ht="38.25">
      <c r="A207" s="58" t="s">
        <v>140</v>
      </c>
      <c r="B207" s="26" t="s">
        <v>341</v>
      </c>
      <c r="C207" s="76"/>
      <c r="D207" s="70">
        <f t="shared" si="6"/>
        <v>20000</v>
      </c>
      <c r="E207" s="70">
        <f t="shared" si="6"/>
        <v>20000</v>
      </c>
    </row>
    <row r="208" spans="1:5" ht="12.75">
      <c r="A208" s="118" t="s">
        <v>324</v>
      </c>
      <c r="B208" s="27" t="s">
        <v>341</v>
      </c>
      <c r="C208" s="77">
        <v>800</v>
      </c>
      <c r="D208" s="69">
        <v>20000</v>
      </c>
      <c r="E208" s="69">
        <v>20000</v>
      </c>
    </row>
    <row r="209" spans="1:5" ht="38.25">
      <c r="A209" s="39" t="s">
        <v>203</v>
      </c>
      <c r="B209" s="44" t="s">
        <v>285</v>
      </c>
      <c r="C209" s="31" t="s">
        <v>334</v>
      </c>
      <c r="D209" s="73">
        <f>D210+D214</f>
        <v>391942</v>
      </c>
      <c r="E209" s="73">
        <f>E210+E214</f>
        <v>391942</v>
      </c>
    </row>
    <row r="210" spans="1:5" ht="63.75">
      <c r="A210" s="18" t="s">
        <v>101</v>
      </c>
      <c r="B210" s="26" t="s">
        <v>286</v>
      </c>
      <c r="C210" s="22"/>
      <c r="D210" s="70">
        <f aca="true" t="shared" si="7" ref="D210:E212">D211</f>
        <v>80942</v>
      </c>
      <c r="E210" s="70">
        <f t="shared" si="7"/>
        <v>80942</v>
      </c>
    </row>
    <row r="211" spans="1:5" ht="51">
      <c r="A211" s="84" t="s">
        <v>35</v>
      </c>
      <c r="B211" s="26" t="s">
        <v>287</v>
      </c>
      <c r="C211" s="22"/>
      <c r="D211" s="70">
        <f t="shared" si="7"/>
        <v>80942</v>
      </c>
      <c r="E211" s="70">
        <f t="shared" si="7"/>
        <v>80942</v>
      </c>
    </row>
    <row r="212" spans="1:5" ht="25.5">
      <c r="A212" s="21" t="s">
        <v>202</v>
      </c>
      <c r="B212" s="26" t="s">
        <v>288</v>
      </c>
      <c r="C212" s="22"/>
      <c r="D212" s="70">
        <f t="shared" si="7"/>
        <v>80942</v>
      </c>
      <c r="E212" s="70">
        <f t="shared" si="7"/>
        <v>80942</v>
      </c>
    </row>
    <row r="213" spans="1:5" ht="38.25">
      <c r="A213" s="21" t="s">
        <v>337</v>
      </c>
      <c r="B213" s="26" t="s">
        <v>288</v>
      </c>
      <c r="C213" s="22">
        <v>600</v>
      </c>
      <c r="D213" s="72">
        <v>80942</v>
      </c>
      <c r="E213" s="72">
        <v>80942</v>
      </c>
    </row>
    <row r="214" spans="1:5" ht="51">
      <c r="A214" s="18" t="s">
        <v>102</v>
      </c>
      <c r="B214" s="26" t="s">
        <v>291</v>
      </c>
      <c r="C214" s="22"/>
      <c r="D214" s="70">
        <f>D215</f>
        <v>311000</v>
      </c>
      <c r="E214" s="70">
        <f>E215</f>
        <v>311000</v>
      </c>
    </row>
    <row r="215" spans="1:5" ht="51">
      <c r="A215" s="82" t="s">
        <v>614</v>
      </c>
      <c r="B215" s="26" t="s">
        <v>292</v>
      </c>
      <c r="C215" s="22"/>
      <c r="D215" s="70">
        <f>D216</f>
        <v>311000</v>
      </c>
      <c r="E215" s="70">
        <f>E216</f>
        <v>311000</v>
      </c>
    </row>
    <row r="216" spans="1:5" ht="25.5">
      <c r="A216" s="23" t="s">
        <v>627</v>
      </c>
      <c r="B216" s="26" t="s">
        <v>293</v>
      </c>
      <c r="C216" s="32" t="s">
        <v>334</v>
      </c>
      <c r="D216" s="70">
        <f>SUM(D217:D217)</f>
        <v>311000</v>
      </c>
      <c r="E216" s="70">
        <f>SUM(E217:E217)</f>
        <v>311000</v>
      </c>
    </row>
    <row r="217" spans="1:5" ht="63.75">
      <c r="A217" s="24" t="s">
        <v>228</v>
      </c>
      <c r="B217" s="27" t="s">
        <v>293</v>
      </c>
      <c r="C217" s="25">
        <v>100</v>
      </c>
      <c r="D217" s="69">
        <v>311000</v>
      </c>
      <c r="E217" s="69">
        <v>311000</v>
      </c>
    </row>
    <row r="218" spans="1:5" ht="51">
      <c r="A218" s="39" t="s">
        <v>3</v>
      </c>
      <c r="B218" s="44" t="s">
        <v>145</v>
      </c>
      <c r="C218" s="31"/>
      <c r="D218" s="73">
        <f aca="true" t="shared" si="8" ref="D218:E220">D219</f>
        <v>5755258</v>
      </c>
      <c r="E218" s="73">
        <f t="shared" si="8"/>
        <v>500000</v>
      </c>
    </row>
    <row r="219" spans="1:5" ht="25.5">
      <c r="A219" s="65" t="s">
        <v>208</v>
      </c>
      <c r="B219" s="26" t="s">
        <v>520</v>
      </c>
      <c r="C219" s="22"/>
      <c r="D219" s="70">
        <f t="shared" si="8"/>
        <v>5755258</v>
      </c>
      <c r="E219" s="70">
        <f t="shared" si="8"/>
        <v>500000</v>
      </c>
    </row>
    <row r="220" spans="1:5" ht="25.5">
      <c r="A220" s="115" t="s">
        <v>522</v>
      </c>
      <c r="B220" s="26" t="s">
        <v>521</v>
      </c>
      <c r="C220" s="22"/>
      <c r="D220" s="70">
        <f t="shared" si="8"/>
        <v>5755258</v>
      </c>
      <c r="E220" s="70">
        <f t="shared" si="8"/>
        <v>500000</v>
      </c>
    </row>
    <row r="221" spans="1:5" ht="25.5">
      <c r="A221" s="24" t="s">
        <v>425</v>
      </c>
      <c r="B221" s="27" t="s">
        <v>521</v>
      </c>
      <c r="C221" s="25">
        <v>200</v>
      </c>
      <c r="D221" s="242">
        <f>500000+5255258</f>
        <v>5755258</v>
      </c>
      <c r="E221" s="69">
        <v>500000</v>
      </c>
    </row>
    <row r="222" spans="1:5" ht="51">
      <c r="A222" s="178" t="s">
        <v>212</v>
      </c>
      <c r="B222" s="31" t="s">
        <v>352</v>
      </c>
      <c r="C222" s="31"/>
      <c r="D222" s="71">
        <f aca="true" t="shared" si="9" ref="D222:E225">D223</f>
        <v>40000</v>
      </c>
      <c r="E222" s="71">
        <f t="shared" si="9"/>
        <v>40000</v>
      </c>
    </row>
    <row r="223" spans="1:5" ht="76.5">
      <c r="A223" s="127" t="s">
        <v>213</v>
      </c>
      <c r="B223" s="22" t="s">
        <v>353</v>
      </c>
      <c r="C223" s="22"/>
      <c r="D223" s="70">
        <f t="shared" si="9"/>
        <v>40000</v>
      </c>
      <c r="E223" s="70">
        <f t="shared" si="9"/>
        <v>40000</v>
      </c>
    </row>
    <row r="224" spans="1:5" ht="38.25">
      <c r="A224" s="21" t="s">
        <v>354</v>
      </c>
      <c r="B224" s="22" t="s">
        <v>355</v>
      </c>
      <c r="C224" s="22"/>
      <c r="D224" s="70">
        <f t="shared" si="9"/>
        <v>40000</v>
      </c>
      <c r="E224" s="70">
        <f t="shared" si="9"/>
        <v>40000</v>
      </c>
    </row>
    <row r="225" spans="1:5" ht="38.25">
      <c r="A225" s="21" t="s">
        <v>357</v>
      </c>
      <c r="B225" s="22" t="s">
        <v>356</v>
      </c>
      <c r="C225" s="22"/>
      <c r="D225" s="70">
        <f t="shared" si="9"/>
        <v>40000</v>
      </c>
      <c r="E225" s="70">
        <f t="shared" si="9"/>
        <v>40000</v>
      </c>
    </row>
    <row r="226" spans="1:5" ht="25.5">
      <c r="A226" s="24" t="s">
        <v>425</v>
      </c>
      <c r="B226" s="25" t="s">
        <v>356</v>
      </c>
      <c r="C226" s="25">
        <v>200</v>
      </c>
      <c r="D226" s="69">
        <v>40000</v>
      </c>
      <c r="E226" s="69">
        <v>40000</v>
      </c>
    </row>
    <row r="227" spans="1:5" ht="25.5">
      <c r="A227" s="39" t="s">
        <v>100</v>
      </c>
      <c r="B227" s="31" t="s">
        <v>187</v>
      </c>
      <c r="C227" s="31" t="s">
        <v>334</v>
      </c>
      <c r="D227" s="73">
        <f aca="true" t="shared" si="10" ref="D227:E229">D228</f>
        <v>1239061</v>
      </c>
      <c r="E227" s="73">
        <f t="shared" si="10"/>
        <v>1239061</v>
      </c>
    </row>
    <row r="228" spans="1:5" ht="12.75">
      <c r="A228" s="21" t="s">
        <v>540</v>
      </c>
      <c r="B228" s="22" t="s">
        <v>188</v>
      </c>
      <c r="C228" s="22" t="s">
        <v>334</v>
      </c>
      <c r="D228" s="70">
        <f t="shared" si="10"/>
        <v>1239061</v>
      </c>
      <c r="E228" s="70">
        <f t="shared" si="10"/>
        <v>1239061</v>
      </c>
    </row>
    <row r="229" spans="1:5" ht="25.5">
      <c r="A229" s="23" t="s">
        <v>225</v>
      </c>
      <c r="B229" s="22" t="s">
        <v>189</v>
      </c>
      <c r="C229" s="22" t="s">
        <v>334</v>
      </c>
      <c r="D229" s="70">
        <f t="shared" si="10"/>
        <v>1239061</v>
      </c>
      <c r="E229" s="70">
        <f t="shared" si="10"/>
        <v>1239061</v>
      </c>
    </row>
    <row r="230" spans="1:5" ht="63.75">
      <c r="A230" s="24" t="s">
        <v>228</v>
      </c>
      <c r="B230" s="25" t="s">
        <v>189</v>
      </c>
      <c r="C230" s="25" t="s">
        <v>109</v>
      </c>
      <c r="D230" s="69">
        <v>1239061</v>
      </c>
      <c r="E230" s="69">
        <v>1239061</v>
      </c>
    </row>
    <row r="231" spans="1:5" ht="25.5">
      <c r="A231" s="39" t="s">
        <v>626</v>
      </c>
      <c r="B231" s="31" t="s">
        <v>190</v>
      </c>
      <c r="C231" s="31" t="s">
        <v>334</v>
      </c>
      <c r="D231" s="73">
        <f>D232</f>
        <v>12257675</v>
      </c>
      <c r="E231" s="73">
        <f>E232</f>
        <v>12257675</v>
      </c>
    </row>
    <row r="232" spans="1:5" ht="25.5">
      <c r="A232" s="21" t="s">
        <v>0</v>
      </c>
      <c r="B232" s="22" t="s">
        <v>191</v>
      </c>
      <c r="C232" s="22" t="s">
        <v>334</v>
      </c>
      <c r="D232" s="70">
        <f>D233+D236</f>
        <v>12257675</v>
      </c>
      <c r="E232" s="70">
        <f>E233+E236</f>
        <v>12257675</v>
      </c>
    </row>
    <row r="233" spans="1:5" ht="38.25">
      <c r="A233" s="21" t="s">
        <v>484</v>
      </c>
      <c r="B233" s="22" t="s">
        <v>192</v>
      </c>
      <c r="C233" s="22"/>
      <c r="D233" s="70">
        <f>SUM(D234:D235)</f>
        <v>311000</v>
      </c>
      <c r="E233" s="70">
        <f>SUM(E234:E235)</f>
        <v>311000</v>
      </c>
    </row>
    <row r="234" spans="1:5" ht="63.75">
      <c r="A234" s="21" t="s">
        <v>228</v>
      </c>
      <c r="B234" s="22" t="s">
        <v>192</v>
      </c>
      <c r="C234" s="22">
        <v>100</v>
      </c>
      <c r="D234" s="72">
        <v>293000</v>
      </c>
      <c r="E234" s="72">
        <v>293000</v>
      </c>
    </row>
    <row r="235" spans="1:5" ht="25.5">
      <c r="A235" s="21" t="s">
        <v>425</v>
      </c>
      <c r="B235" s="22" t="s">
        <v>192</v>
      </c>
      <c r="C235" s="22">
        <v>200</v>
      </c>
      <c r="D235" s="72">
        <v>18000</v>
      </c>
      <c r="E235" s="72">
        <v>18000</v>
      </c>
    </row>
    <row r="236" spans="1:5" ht="25.5">
      <c r="A236" s="23" t="s">
        <v>225</v>
      </c>
      <c r="B236" s="22" t="s">
        <v>193</v>
      </c>
      <c r="C236" s="22" t="s">
        <v>334</v>
      </c>
      <c r="D236" s="70">
        <f>SUM(D237:D239)</f>
        <v>11946675</v>
      </c>
      <c r="E236" s="70">
        <f>SUM(E237:E239)</f>
        <v>11946675</v>
      </c>
    </row>
    <row r="237" spans="1:5" ht="63.75">
      <c r="A237" s="21" t="s">
        <v>228</v>
      </c>
      <c r="B237" s="22" t="s">
        <v>193</v>
      </c>
      <c r="C237" s="22">
        <v>100</v>
      </c>
      <c r="D237" s="72">
        <v>10668058</v>
      </c>
      <c r="E237" s="72">
        <v>10668058</v>
      </c>
    </row>
    <row r="238" spans="1:5" ht="25.5">
      <c r="A238" s="21" t="s">
        <v>425</v>
      </c>
      <c r="B238" s="22" t="s">
        <v>193</v>
      </c>
      <c r="C238" s="22">
        <v>200</v>
      </c>
      <c r="D238" s="72">
        <v>1145300</v>
      </c>
      <c r="E238" s="72">
        <v>1145300</v>
      </c>
    </row>
    <row r="239" spans="1:5" ht="12.75">
      <c r="A239" s="24" t="s">
        <v>324</v>
      </c>
      <c r="B239" s="25" t="s">
        <v>193</v>
      </c>
      <c r="C239" s="25">
        <v>800</v>
      </c>
      <c r="D239" s="69">
        <v>133317</v>
      </c>
      <c r="E239" s="69">
        <v>133317</v>
      </c>
    </row>
    <row r="240" spans="1:5" ht="38.25">
      <c r="A240" s="39" t="s">
        <v>383</v>
      </c>
      <c r="B240" s="44" t="s">
        <v>197</v>
      </c>
      <c r="C240" s="31" t="s">
        <v>334</v>
      </c>
      <c r="D240" s="73">
        <f>D241+D244</f>
        <v>971994</v>
      </c>
      <c r="E240" s="73">
        <f>E241+E244</f>
        <v>971994</v>
      </c>
    </row>
    <row r="241" spans="1:5" ht="25.5">
      <c r="A241" s="18" t="s">
        <v>384</v>
      </c>
      <c r="B241" s="11" t="s">
        <v>198</v>
      </c>
      <c r="C241" s="22" t="s">
        <v>334</v>
      </c>
      <c r="D241" s="70">
        <f>D242</f>
        <v>593652</v>
      </c>
      <c r="E241" s="70">
        <f>E242</f>
        <v>593652</v>
      </c>
    </row>
    <row r="242" spans="1:5" ht="25.5">
      <c r="A242" s="23" t="s">
        <v>225</v>
      </c>
      <c r="B242" s="26" t="s">
        <v>199</v>
      </c>
      <c r="C242" s="22"/>
      <c r="D242" s="70">
        <f>SUM(D243:D243)</f>
        <v>593652</v>
      </c>
      <c r="E242" s="70">
        <f>SUM(E243:E243)</f>
        <v>593652</v>
      </c>
    </row>
    <row r="243" spans="1:5" ht="63.75">
      <c r="A243" s="21" t="s">
        <v>228</v>
      </c>
      <c r="B243" s="26" t="s">
        <v>199</v>
      </c>
      <c r="C243" s="22">
        <v>100</v>
      </c>
      <c r="D243" s="70">
        <v>593652</v>
      </c>
      <c r="E243" s="70">
        <v>593652</v>
      </c>
    </row>
    <row r="244" spans="1:5" ht="25.5">
      <c r="A244" s="21" t="s">
        <v>302</v>
      </c>
      <c r="B244" s="11" t="s">
        <v>301</v>
      </c>
      <c r="C244" s="22"/>
      <c r="D244" s="70">
        <f>D245</f>
        <v>378342</v>
      </c>
      <c r="E244" s="70">
        <f>E245</f>
        <v>378342</v>
      </c>
    </row>
    <row r="245" spans="1:5" ht="25.5">
      <c r="A245" s="23" t="s">
        <v>225</v>
      </c>
      <c r="B245" s="26" t="s">
        <v>300</v>
      </c>
      <c r="C245" s="22"/>
      <c r="D245" s="70">
        <f>SUM(D246:D247)</f>
        <v>378342</v>
      </c>
      <c r="E245" s="70">
        <f>SUM(E246:E247)</f>
        <v>378342</v>
      </c>
    </row>
    <row r="246" spans="1:5" ht="63.75">
      <c r="A246" s="21" t="s">
        <v>228</v>
      </c>
      <c r="B246" s="26" t="s">
        <v>300</v>
      </c>
      <c r="C246" s="22">
        <v>100</v>
      </c>
      <c r="D246" s="72">
        <v>321342</v>
      </c>
      <c r="E246" s="72">
        <v>321342</v>
      </c>
    </row>
    <row r="247" spans="1:5" ht="25.5">
      <c r="A247" s="24" t="s">
        <v>425</v>
      </c>
      <c r="B247" s="27" t="s">
        <v>300</v>
      </c>
      <c r="C247" s="25">
        <v>200</v>
      </c>
      <c r="D247" s="69">
        <v>57000</v>
      </c>
      <c r="E247" s="69">
        <v>57000</v>
      </c>
    </row>
    <row r="248" spans="1:5" ht="38.25">
      <c r="A248" s="39" t="s">
        <v>41</v>
      </c>
      <c r="B248" s="44" t="s">
        <v>40</v>
      </c>
      <c r="C248" s="102" t="s">
        <v>334</v>
      </c>
      <c r="D248" s="73">
        <f>D249</f>
        <v>67136</v>
      </c>
      <c r="E248" s="73">
        <f>E249</f>
        <v>67136</v>
      </c>
    </row>
    <row r="249" spans="1:5" ht="12.75">
      <c r="A249" s="21" t="s">
        <v>39</v>
      </c>
      <c r="B249" s="26" t="s">
        <v>38</v>
      </c>
      <c r="C249" s="32"/>
      <c r="D249" s="70">
        <f>D250+D252</f>
        <v>67136</v>
      </c>
      <c r="E249" s="70">
        <f>E250+E252</f>
        <v>67136</v>
      </c>
    </row>
    <row r="250" spans="1:5" ht="25.5">
      <c r="A250" s="23" t="s">
        <v>298</v>
      </c>
      <c r="B250" s="26" t="s">
        <v>215</v>
      </c>
      <c r="C250" s="22"/>
      <c r="D250" s="70">
        <f>D251</f>
        <v>59936</v>
      </c>
      <c r="E250" s="70">
        <f>E251</f>
        <v>59936</v>
      </c>
    </row>
    <row r="251" spans="1:5" ht="12.75">
      <c r="A251" s="21" t="s">
        <v>324</v>
      </c>
      <c r="B251" s="26" t="s">
        <v>215</v>
      </c>
      <c r="C251" s="22">
        <v>800</v>
      </c>
      <c r="D251" s="70">
        <v>59936</v>
      </c>
      <c r="E251" s="70">
        <v>59936</v>
      </c>
    </row>
    <row r="252" spans="1:5" ht="25.5">
      <c r="A252" s="88" t="s">
        <v>37</v>
      </c>
      <c r="B252" s="26" t="s">
        <v>36</v>
      </c>
      <c r="C252" s="32" t="s">
        <v>334</v>
      </c>
      <c r="D252" s="70">
        <f>D253</f>
        <v>7200</v>
      </c>
      <c r="E252" s="70">
        <f>E253</f>
        <v>7200</v>
      </c>
    </row>
    <row r="253" spans="1:5" ht="25.5">
      <c r="A253" s="24" t="s">
        <v>338</v>
      </c>
      <c r="B253" s="27" t="s">
        <v>36</v>
      </c>
      <c r="C253" s="25">
        <v>200</v>
      </c>
      <c r="D253" s="69">
        <v>7200</v>
      </c>
      <c r="E253" s="69">
        <v>7200</v>
      </c>
    </row>
    <row r="254" spans="1:5" ht="25.5">
      <c r="A254" s="39" t="s">
        <v>135</v>
      </c>
      <c r="B254" s="44" t="s">
        <v>278</v>
      </c>
      <c r="C254" s="31"/>
      <c r="D254" s="73">
        <f>D255</f>
        <v>20321907.77</v>
      </c>
      <c r="E254" s="73">
        <f>E255</f>
        <v>19595882</v>
      </c>
    </row>
    <row r="255" spans="1:5" ht="25.5">
      <c r="A255" s="18" t="s">
        <v>143</v>
      </c>
      <c r="B255" s="11" t="s">
        <v>280</v>
      </c>
      <c r="C255" s="22"/>
      <c r="D255" s="70">
        <f>D256+D258+D261+D265+D267</f>
        <v>20321907.77</v>
      </c>
      <c r="E255" s="70">
        <f>E256+E258+E261+E265+E267</f>
        <v>19595882</v>
      </c>
    </row>
    <row r="256" spans="1:5" ht="38.25">
      <c r="A256" s="67" t="s">
        <v>257</v>
      </c>
      <c r="B256" s="26" t="s">
        <v>307</v>
      </c>
      <c r="C256" s="22"/>
      <c r="D256" s="70">
        <f>D257</f>
        <v>716354</v>
      </c>
      <c r="E256" s="70">
        <f>E257</f>
        <v>716354</v>
      </c>
    </row>
    <row r="257" spans="1:5" ht="25.5">
      <c r="A257" s="21" t="s">
        <v>338</v>
      </c>
      <c r="B257" s="26" t="s">
        <v>307</v>
      </c>
      <c r="C257" s="22">
        <v>200</v>
      </c>
      <c r="D257" s="72">
        <v>716354</v>
      </c>
      <c r="E257" s="72">
        <v>716354</v>
      </c>
    </row>
    <row r="258" spans="1:5" ht="63.75">
      <c r="A258" s="67" t="s">
        <v>256</v>
      </c>
      <c r="B258" s="26" t="s">
        <v>308</v>
      </c>
      <c r="C258" s="26"/>
      <c r="D258" s="70">
        <f>D259+D260</f>
        <v>155500</v>
      </c>
      <c r="E258" s="70">
        <f>E259+E260</f>
        <v>155500</v>
      </c>
    </row>
    <row r="259" spans="1:5" ht="63.75">
      <c r="A259" s="21" t="s">
        <v>228</v>
      </c>
      <c r="B259" s="26" t="s">
        <v>308</v>
      </c>
      <c r="C259" s="26">
        <v>100</v>
      </c>
      <c r="D259" s="72">
        <v>125500</v>
      </c>
      <c r="E259" s="72">
        <v>125500</v>
      </c>
    </row>
    <row r="260" spans="1:5" ht="25.5">
      <c r="A260" s="21" t="s">
        <v>338</v>
      </c>
      <c r="B260" s="26" t="s">
        <v>308</v>
      </c>
      <c r="C260" s="26">
        <v>200</v>
      </c>
      <c r="D260" s="72">
        <v>30000</v>
      </c>
      <c r="E260" s="72">
        <v>30000</v>
      </c>
    </row>
    <row r="261" spans="1:5" ht="25.5">
      <c r="A261" s="23" t="s">
        <v>20</v>
      </c>
      <c r="B261" s="26" t="s">
        <v>281</v>
      </c>
      <c r="C261" s="32" t="s">
        <v>334</v>
      </c>
      <c r="D261" s="70">
        <f>SUM(D262:D264)</f>
        <v>18234885</v>
      </c>
      <c r="E261" s="70">
        <f>SUM(E262:E264)</f>
        <v>18234885</v>
      </c>
    </row>
    <row r="262" spans="1:5" ht="63.75">
      <c r="A262" s="21" t="s">
        <v>228</v>
      </c>
      <c r="B262" s="26" t="s">
        <v>281</v>
      </c>
      <c r="C262" s="22" t="s">
        <v>109</v>
      </c>
      <c r="D262" s="72">
        <v>17647492</v>
      </c>
      <c r="E262" s="72">
        <v>17647492</v>
      </c>
    </row>
    <row r="263" spans="1:5" ht="25.5">
      <c r="A263" s="21" t="s">
        <v>425</v>
      </c>
      <c r="B263" s="26" t="s">
        <v>281</v>
      </c>
      <c r="C263" s="22" t="s">
        <v>321</v>
      </c>
      <c r="D263" s="72">
        <v>549900</v>
      </c>
      <c r="E263" s="72">
        <v>549900</v>
      </c>
    </row>
    <row r="264" spans="1:5" ht="12.75">
      <c r="A264" s="21" t="s">
        <v>324</v>
      </c>
      <c r="B264" s="26" t="s">
        <v>281</v>
      </c>
      <c r="C264" s="22" t="s">
        <v>325</v>
      </c>
      <c r="D264" s="72">
        <v>37493</v>
      </c>
      <c r="E264" s="72">
        <v>37493</v>
      </c>
    </row>
    <row r="265" spans="1:5" ht="25.5">
      <c r="A265" s="23" t="s">
        <v>298</v>
      </c>
      <c r="B265" s="26" t="s">
        <v>525</v>
      </c>
      <c r="C265" s="22"/>
      <c r="D265" s="72">
        <f>D266</f>
        <v>965168.77</v>
      </c>
      <c r="E265" s="72">
        <f>E266</f>
        <v>239143</v>
      </c>
    </row>
    <row r="266" spans="1:5" ht="12.75">
      <c r="A266" s="21" t="s">
        <v>324</v>
      </c>
      <c r="B266" s="26" t="s">
        <v>525</v>
      </c>
      <c r="C266" s="22">
        <v>800</v>
      </c>
      <c r="D266" s="72">
        <v>965168.77</v>
      </c>
      <c r="E266" s="72">
        <v>239143</v>
      </c>
    </row>
    <row r="267" spans="1:5" ht="25.5">
      <c r="A267" s="23" t="s">
        <v>625</v>
      </c>
      <c r="B267" s="26" t="s">
        <v>282</v>
      </c>
      <c r="C267" s="32" t="s">
        <v>334</v>
      </c>
      <c r="D267" s="70">
        <f>D268</f>
        <v>250000</v>
      </c>
      <c r="E267" s="70">
        <f>E268</f>
        <v>250000</v>
      </c>
    </row>
    <row r="268" spans="1:5" ht="25.5">
      <c r="A268" s="24" t="s">
        <v>425</v>
      </c>
      <c r="B268" s="27" t="s">
        <v>282</v>
      </c>
      <c r="C268" s="27">
        <v>200</v>
      </c>
      <c r="D268" s="69">
        <v>250000</v>
      </c>
      <c r="E268" s="69">
        <v>250000</v>
      </c>
    </row>
    <row r="269" spans="1:5" ht="25.5">
      <c r="A269" s="39" t="s">
        <v>388</v>
      </c>
      <c r="B269" s="31" t="s">
        <v>200</v>
      </c>
      <c r="C269" s="31" t="s">
        <v>334</v>
      </c>
      <c r="D269" s="73">
        <f aca="true" t="shared" si="11" ref="D269:E271">D270</f>
        <v>100000</v>
      </c>
      <c r="E269" s="73">
        <f t="shared" si="11"/>
        <v>100000</v>
      </c>
    </row>
    <row r="270" spans="1:5" ht="12.75">
      <c r="A270" s="21" t="s">
        <v>56</v>
      </c>
      <c r="B270" s="22" t="s">
        <v>201</v>
      </c>
      <c r="C270" s="22" t="s">
        <v>334</v>
      </c>
      <c r="D270" s="70">
        <f t="shared" si="11"/>
        <v>100000</v>
      </c>
      <c r="E270" s="70">
        <f t="shared" si="11"/>
        <v>100000</v>
      </c>
    </row>
    <row r="271" spans="1:5" ht="12.75">
      <c r="A271" s="23" t="s">
        <v>457</v>
      </c>
      <c r="B271" s="22" t="s">
        <v>421</v>
      </c>
      <c r="C271" s="32" t="s">
        <v>334</v>
      </c>
      <c r="D271" s="70">
        <f t="shared" si="11"/>
        <v>100000</v>
      </c>
      <c r="E271" s="70">
        <f t="shared" si="11"/>
        <v>100000</v>
      </c>
    </row>
    <row r="272" spans="1:5" ht="12.75">
      <c r="A272" s="45" t="s">
        <v>324</v>
      </c>
      <c r="B272" s="158" t="s">
        <v>421</v>
      </c>
      <c r="C272" s="158" t="s">
        <v>325</v>
      </c>
      <c r="D272" s="83">
        <v>100000</v>
      </c>
      <c r="E272" s="83">
        <v>100000</v>
      </c>
    </row>
    <row r="273" spans="1:5" ht="12.75">
      <c r="A273" s="179" t="s">
        <v>678</v>
      </c>
      <c r="B273" s="179"/>
      <c r="C273" s="179"/>
      <c r="D273" s="179">
        <v>4245408</v>
      </c>
      <c r="E273" s="179">
        <v>8509959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Evdokimova_IV</cp:lastModifiedBy>
  <cp:lastPrinted>2021-11-08T13:28:25Z</cp:lastPrinted>
  <dcterms:created xsi:type="dcterms:W3CDTF">2011-11-14T07:33:47Z</dcterms:created>
  <dcterms:modified xsi:type="dcterms:W3CDTF">2021-11-09T09:06:34Z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