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11955" tabRatio="719" activeTab="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</sheets>
  <definedNames>
    <definedName name="OLE_LINK4_4">#REF!</definedName>
    <definedName name="Z_61760596_1996_422C_A41D_51592B5AEA63_.wvu.PrintArea" localSheetId="2" hidden="1">'прил3'!$A$1:$C$57</definedName>
    <definedName name="Z_61760596_1996_422C_A41D_51592B5AEA63_.wvu.PrintArea" localSheetId="3" hidden="1">'прил4'!$A$1:$F$569</definedName>
    <definedName name="Z_61760596_1996_422C_A41D_51592B5AEA63_.wvu.PrintArea" localSheetId="4" hidden="1">'прил5'!$A$1:$G$581</definedName>
    <definedName name="Z_61760596_1996_422C_A41D_51592B5AEA63_.wvu.PrintArea" localSheetId="5" hidden="1">'прил6'!$A$1:$F$77</definedName>
    <definedName name="Z_61760596_1996_422C_A41D_51592B5AEA63_.wvu.PrintTitles" localSheetId="2" hidden="1">'прил3'!$7:$7</definedName>
    <definedName name="Z_61760596_1996_422C_A41D_51592B5AEA63_.wvu.PrintTitles" localSheetId="3" hidden="1">'прил4'!$7:$7</definedName>
    <definedName name="Z_61760596_1996_422C_A41D_51592B5AEA63_.wvu.PrintTitles" localSheetId="4" hidden="1">'прил5'!$7:$7</definedName>
    <definedName name="Z_61760596_1996_422C_A41D_51592B5AEA63_.wvu.Rows" localSheetId="4" hidden="1">'прил5'!$355:$355</definedName>
    <definedName name="Z_772B23D4_7F73_461E_BC32_1D18D8038167_.wvu.PrintArea" localSheetId="2" hidden="1">'прил3'!$A$1:$C$57</definedName>
    <definedName name="Z_772B23D4_7F73_461E_BC32_1D18D8038167_.wvu.PrintArea" localSheetId="3" hidden="1">'прил4'!$A$1:$F$569</definedName>
    <definedName name="Z_772B23D4_7F73_461E_BC32_1D18D8038167_.wvu.PrintArea" localSheetId="4" hidden="1">'прил5'!$A$1:$G$581</definedName>
    <definedName name="Z_772B23D4_7F73_461E_BC32_1D18D8038167_.wvu.PrintArea" localSheetId="5" hidden="1">'прил6'!$A$1:$F$77</definedName>
    <definedName name="Z_772B23D4_7F73_461E_BC32_1D18D8038167_.wvu.PrintTitles" localSheetId="2" hidden="1">'прил3'!$7:$7</definedName>
    <definedName name="Z_772B23D4_7F73_461E_BC32_1D18D8038167_.wvu.PrintTitles" localSheetId="3" hidden="1">'прил4'!$7:$7</definedName>
    <definedName name="Z_772B23D4_7F73_461E_BC32_1D18D8038167_.wvu.PrintTitles" localSheetId="4" hidden="1">'прил5'!$7:$7</definedName>
    <definedName name="Z_772B23D4_7F73_461E_BC32_1D18D8038167_.wvu.Rows" localSheetId="4" hidden="1">'прил5'!$355:$355</definedName>
    <definedName name="_xlnm.Print_Titles" localSheetId="0">'прил1'!$7:$7</definedName>
    <definedName name="_xlnm.Print_Titles" localSheetId="2">'прил3'!$7:$7</definedName>
    <definedName name="_xlnm.Print_Titles" localSheetId="3">'прил4'!$7:$7</definedName>
    <definedName name="_xlnm.Print_Titles" localSheetId="4">'прил5'!$7:$7</definedName>
    <definedName name="_xlnm.Print_Area" localSheetId="0">'прил1'!$A$1:$E$123</definedName>
    <definedName name="_xlnm.Print_Area" localSheetId="1">'прил2'!$A$1:$E$27</definedName>
    <definedName name="_xlnm.Print_Area" localSheetId="2">'прил3'!$A$1:$E$57</definedName>
    <definedName name="_xlnm.Print_Area" localSheetId="3">'прил4'!$A$1:$H$569</definedName>
    <definedName name="_xlnm.Print_Area" localSheetId="4">'прил5'!$A$1:$I$587</definedName>
    <definedName name="_xlnm.Print_Area" localSheetId="5">'прил6'!$A$1:$H$77</definedName>
    <definedName name="_xlnm.Print_Area" localSheetId="7">'прил8'!$A$1:$G$21</definedName>
  </definedNames>
  <calcPr fullCalcOnLoad="1"/>
</workbook>
</file>

<file path=xl/sharedStrings.xml><?xml version="1.0" encoding="utf-8"?>
<sst xmlns="http://schemas.openxmlformats.org/spreadsheetml/2006/main" count="6393" uniqueCount="900">
  <si>
    <t>1 11 07010 00 0000 120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</si>
  <si>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</si>
  <si>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</si>
  <si>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</si>
  <si>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</si>
  <si>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</si>
  <si>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</si>
  <si>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</si>
  <si>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</si>
  <si>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</si>
  <si>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</si>
  <si>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</si>
  <si>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1 13 02994 04 0000 130</t>
  </si>
  <si>
    <t>1 14 02040 04 0000 410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</si>
  <si>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</si>
  <si>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</si>
  <si>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</si>
  <si>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1 16 30010 01 0000 140</t>
  </si>
  <si>
    <t>1 16 30013 01 0000 140</t>
  </si>
  <si>
    <t>1 16 30030 01 0000 140</t>
  </si>
  <si>
    <t>1 16 43000 01 0000 140</t>
  </si>
  <si>
    <t>Денежные взыскания (штрафы) за правонарушения 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</si>
  <si>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</si>
  <si>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</si>
  <si>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</si>
  <si>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</si>
  <si>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</si>
  <si>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</si>
  <si>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</si>
  <si>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</si>
  <si>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2 19 00000 00 0000 000</t>
  </si>
  <si>
    <t xml:space="preserve">Возврат остатков субсидий, субвенций и иных межбюджетных трансфертов, имеющих целевое назначение прошлых лет 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</si>
  <si>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</si>
  <si>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Получение бюджетных кредитов от других бюджетов бюджетной системы Российской Федерации 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</si>
  <si>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</si>
  <si>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</si>
  <si>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Уменьшение остатков средств, всего</t>
  </si>
  <si>
    <t xml:space="preserve">Уменьшение  прочих остатков денежных средств   бюджетов </t>
  </si>
  <si>
    <t>90 00 00 00 00 0000 000</t>
  </si>
  <si>
    <t>Источники финансирования дефицита бюджета-всего</t>
  </si>
  <si>
    <t>Закон Курской области "О предоставлении социальной поддержки отдельным категориям граждан по обеспечению продовольственными товарами"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</si>
  <si>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</si>
  <si>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</si>
  <si>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</si>
  <si>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</si>
  <si>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Сбор, удаление отходов и очистка сточных вод</t>
  </si>
  <si>
    <t>Региональные программы</t>
  </si>
  <si>
    <t>522 00 00</t>
  </si>
  <si>
    <t>522 42 00</t>
  </si>
  <si>
    <t>Субсидии местным бюджетам для проведения капитального ремонта муниципальных образовательных учреждений</t>
  </si>
  <si>
    <t>522 42 01</t>
  </si>
  <si>
    <t>522 42 03</t>
  </si>
  <si>
    <t>Финансово-экономическое управление администрации города Щигры Курской области</t>
  </si>
  <si>
    <t>2 02 02000 00 0000 151</t>
  </si>
  <si>
    <t>от .03.2014г. №-5-РД</t>
  </si>
  <si>
    <t>01 03 01 00 04 0000 710</t>
  </si>
  <si>
    <t>01 03 01 00 00 0000 700</t>
  </si>
  <si>
    <t>Источники внутреннего финансирования дефицита бюджета</t>
  </si>
  <si>
    <t>Увеличение остатков средств бюджетов</t>
  </si>
  <si>
    <t>от .05.2014г. №-5-РД</t>
  </si>
  <si>
    <t>от .04.2014г. №-5-РД</t>
  </si>
  <si>
    <t>1.1.Перечень подлежащих предоставлению муниципальных гарантий в 2013 году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</si>
  <si>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2013 году</t>
  </si>
  <si>
    <t>Объем привлечения средств в 2013г.</t>
  </si>
  <si>
    <t>Объем погашения средств в 2013г.</t>
  </si>
  <si>
    <t>от .04. 2014г. №-5-РД</t>
  </si>
  <si>
    <t>от .04 2014г. №-5-РД</t>
  </si>
  <si>
    <t>Субсидии  бюджетам субъектов Российской Федерации  и муниципальных образований (межбюджетные субсидии)</t>
  </si>
  <si>
    <t>2 02 02999 00 0000 151</t>
  </si>
  <si>
    <t>Прочие субсидии</t>
  </si>
  <si>
    <t>Прочие субсидии бюджетам городских округов</t>
  </si>
  <si>
    <t>Приложение №1</t>
  </si>
  <si>
    <t>к решению Щигровской городской Думы</t>
  </si>
  <si>
    <t>тыс.руб.</t>
  </si>
  <si>
    <t>Коды бюджетной классификации Российской Федерации</t>
  </si>
  <si>
    <t>Наименование доходов</t>
  </si>
  <si>
    <t>1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</si>
  <si>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</si>
  <si>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</si>
  <si>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</si>
  <si>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</si>
  <si>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</si>
  <si>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</si>
  <si>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</si>
  <si>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</si>
  <si>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</si>
  <si>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</si>
  <si>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</si>
  <si>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</si>
  <si>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</si>
  <si>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</si>
  <si>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</si>
  <si>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</si>
  <si>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деятельности(за налоговые периоды, истекшие до 1 января 2011 года)</t>
  </si>
  <si>
    <t>Единый сельскохозяйственный налог</t>
  </si>
  <si>
    <t>1 05 03010 01 0000 110</t>
  </si>
  <si>
    <t>01 05 02 01 00 0000 610</t>
  </si>
  <si>
    <t>Цель гарантирования</t>
  </si>
  <si>
    <t>Наименование принципала</t>
  </si>
  <si>
    <t>Сумма гарантиро-вания, тыс. руб.</t>
  </si>
  <si>
    <t>Наличие права регрессного требования</t>
  </si>
  <si>
    <t>Наименование кредитора</t>
  </si>
  <si>
    <t>Срок гарантии</t>
  </si>
  <si>
    <t>-</t>
  </si>
  <si>
    <t>Исполнение муниципальных гарантий города Щигры</t>
  </si>
  <si>
    <t>Объем бюджетных ассигнований на исполнение гарантий по возможным гарантийным случаям, тыс. руб.</t>
  </si>
  <si>
    <t>За счет источников финансирования дефицита бюджета</t>
  </si>
  <si>
    <t>0</t>
  </si>
  <si>
    <t>01 05 02 01 04 0000 610</t>
  </si>
  <si>
    <t>Уменьшение  прочих остатков денежных средств   бюджетов городских округов</t>
  </si>
  <si>
    <t>01 00 00 00 00 0000 000</t>
  </si>
  <si>
    <t>001</t>
  </si>
  <si>
    <t>002</t>
  </si>
  <si>
    <t>2 02 02999 04 0000 151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</si>
  <si>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</si>
  <si>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</si>
  <si>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</si>
  <si>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</si>
  <si>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</si>
  <si>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в сфере социальной защиты населения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</si>
  <si>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</si>
  <si>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000</t>
  </si>
  <si>
    <t>Рз</t>
  </si>
  <si>
    <t>ПР</t>
  </si>
  <si>
    <t>ЦСР</t>
  </si>
  <si>
    <t>ВР</t>
  </si>
  <si>
    <t>4</t>
  </si>
  <si>
    <t>5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</si>
  <si>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</si>
  <si>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</si>
  <si>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</si>
  <si>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</si>
  <si>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</si>
  <si>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</si>
  <si>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002 00 00</t>
  </si>
  <si>
    <t>Глава муниципального образования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</si>
  <si>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</si>
  <si>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</si>
  <si>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</si>
  <si>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</si>
  <si>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002 04 00</t>
  </si>
  <si>
    <t>Уплата налога на имущество организаций и земельного налога</t>
  </si>
  <si>
    <t>Межбюджетные трансферты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</si>
  <si>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</si>
  <si>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</si>
  <si>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521 02 00</t>
  </si>
  <si>
    <t>521 02 08</t>
  </si>
  <si>
    <t>521 02 11</t>
  </si>
  <si>
    <t>06</t>
  </si>
  <si>
    <t>11</t>
  </si>
  <si>
    <t>Коммунальное хозяйство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</si>
  <si>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</si>
  <si>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</si>
  <si>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</si>
  <si>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</si>
  <si>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</si>
  <si>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098 01 00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</si>
  <si>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Щигры</t>
  </si>
  <si>
    <t>098 02 04</t>
  </si>
  <si>
    <t>Поддержка коммунального хозяйства</t>
  </si>
  <si>
    <t>602 00 00</t>
  </si>
  <si>
    <t>Мероприятия в области коммунального хозяйства</t>
  </si>
  <si>
    <t>602 05 00</t>
  </si>
  <si>
    <t>522 22 00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</si>
  <si>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</si>
  <si>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</si>
  <si>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</si>
  <si>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</si>
  <si>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</si>
  <si>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</si>
  <si>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</si>
  <si>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Социальная помощь</t>
  </si>
  <si>
    <t>505 00 00</t>
  </si>
  <si>
    <t>Мероприятия в области социальной политики</t>
  </si>
  <si>
    <t>505 33 00</t>
  </si>
  <si>
    <t>Субвенции местным бюджетам на оказание финансовой поддержки общественным организациям  ветеранов войны, труда, Вооруженных сил и правоохранительных органов</t>
  </si>
  <si>
    <t>505 33 01</t>
  </si>
  <si>
    <t>521 02 17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</si>
  <si>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</si>
  <si>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</si>
  <si>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</si>
  <si>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</si>
  <si>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209 01 00</t>
  </si>
  <si>
    <t>НАЦИОНАЛЬНАЯ БЕЗОПАСНОСТЬ И ПРАВООХРАНИТЕЛЬНАЯ ДЕЯТЕЛЬНОСТЬ</t>
  </si>
  <si>
    <t>03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</si>
  <si>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</si>
  <si>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</si>
  <si>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</si>
  <si>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</si>
  <si>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</si>
  <si>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</si>
  <si>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</si>
  <si>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</si>
  <si>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14</t>
  </si>
  <si>
    <t>НАЦИОНАЛЬНАЯ ЭКОНОМИКА</t>
  </si>
  <si>
    <t>521 02 12</t>
  </si>
  <si>
    <t>12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</si>
  <si>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</si>
  <si>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</si>
  <si>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</si>
  <si>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</si>
  <si>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</si>
  <si>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</si>
  <si>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Бюджетные инвестиции</t>
  </si>
  <si>
    <t>ЖИЛИЩНО-КОММУНАЛЬНОЕ ХОЗЯЙСТВО</t>
  </si>
  <si>
    <t>05</t>
  </si>
  <si>
    <t>600 00 00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</si>
  <si>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</si>
  <si>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</si>
  <si>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</si>
  <si>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</si>
  <si>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 (кладбищ)</t>
  </si>
  <si>
    <t>600 04 00</t>
  </si>
  <si>
    <t>600 05 00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</si>
  <si>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</si>
  <si>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</si>
  <si>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на выравнивание бюджетной обеспеченности</t>
  </si>
  <si>
    <t>Cубсидии бюджетам субъектов Российской Федерации и муниципальных образований (межбюджетные субсидии)</t>
  </si>
  <si>
    <t>Субсидия из областного бюджета бюджетам городских округов на дополнительное финансирование мероприятий по организации питания обучающихся в муниципальных образовательных учреждениях</t>
  </si>
  <si>
    <t>Субсидия на реализацию подпрограммы "Государственная поддержка молодых семей в улучшении жилищных условий на территории Курской области на 2011-2015 годы"</t>
  </si>
  <si>
    <t>Субсидии из областного бюджета на выполнение природоохранных мероприятий в рамках реализации ведомственной целевой программы "Экология и чистая вода в Курской области" на 2012-2014годы</t>
  </si>
  <si>
    <t>Субсидии из областного бюджета на мероприятия в рамках областной целевой программы "Модернизация сети автомобильных дорог Курской области (2012-2014гг.)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</si>
  <si>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</si>
  <si>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политическим репрессиям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</si>
  <si>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</si>
  <si>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</si>
  <si>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</si>
  <si>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предоставление гражданам субсидий на оплату ЖКУ</t>
  </si>
  <si>
    <t>ОБРАЗОВАНИЕ</t>
  </si>
  <si>
    <t>07</t>
  </si>
  <si>
    <t>Детские дошкольные учреждения</t>
  </si>
  <si>
    <t>420 00 00</t>
  </si>
  <si>
    <t>420 99 00</t>
  </si>
  <si>
    <t xml:space="preserve">Школы- 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</si>
  <si>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</si>
  <si>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</si>
  <si>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</si>
  <si>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 xml:space="preserve">423 00 00 </t>
  </si>
  <si>
    <t xml:space="preserve">423 99 00 </t>
  </si>
  <si>
    <t>520 00 00</t>
  </si>
  <si>
    <t>Ежемесячное денежное вознаграждение за классное руководство</t>
  </si>
  <si>
    <t>520 09 00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</si>
  <si>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</si>
  <si>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</si>
  <si>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</si>
  <si>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102 01 02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</si>
  <si>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</si>
  <si>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>452 00 00</t>
  </si>
  <si>
    <t>452 99 00</t>
  </si>
  <si>
    <t>08</t>
  </si>
  <si>
    <t>440 00 00</t>
  </si>
  <si>
    <t>Библиотеки</t>
  </si>
  <si>
    <t>442 00 00</t>
  </si>
  <si>
    <t>442 99 00</t>
  </si>
  <si>
    <t>10</t>
  </si>
  <si>
    <t>Доплаты к пенсиям, дополнительное пенсионное обеспечение</t>
  </si>
  <si>
    <t>491 00 00</t>
  </si>
  <si>
    <t>491 01 00</t>
  </si>
  <si>
    <t>505 48 00</t>
  </si>
  <si>
    <t>Предоставление гражданам субсидий на оплату жилого помещения и коммунальных услуг за счет средств областного бюджета</t>
  </si>
  <si>
    <t>505 55 00</t>
  </si>
  <si>
    <t>Ежемесячное пособие на ребенка</t>
  </si>
  <si>
    <t>505 55 10</t>
  </si>
  <si>
    <t>Обеспечение мер социальной поддержки ветеранов труда и труженников тыла</t>
  </si>
  <si>
    <t>505 55 20</t>
  </si>
  <si>
    <t>Обеспечение мер социальной поддержки ветеранов труда</t>
  </si>
  <si>
    <t>505 55 21</t>
  </si>
  <si>
    <t>Обеспечение мер социальной поддержки тружеников тыла</t>
  </si>
  <si>
    <t>505 55 22</t>
  </si>
  <si>
    <t>Обеспечение  мер социальной поддержки реабилитированных лиц и лиц, признанных пострадавшими от политических репрессий</t>
  </si>
  <si>
    <t>505 55 30</t>
  </si>
  <si>
    <t>505 85 04</t>
  </si>
  <si>
    <t>Иные безвозмездные и безвозвратные перечисления</t>
  </si>
  <si>
    <t>520 10 01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</si>
  <si>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</si>
  <si>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</si>
  <si>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521 02 07</t>
  </si>
  <si>
    <t>521 02 18</t>
  </si>
  <si>
    <t>ФИЗИЧЕСКАЯ КУЛЬТУРА И СПОРТ</t>
  </si>
  <si>
    <t>тыс. руб.</t>
  </si>
  <si>
    <t>7</t>
  </si>
  <si>
    <t>8</t>
  </si>
  <si>
    <t>5210208</t>
  </si>
  <si>
    <t>Процент исполнения к плану</t>
  </si>
  <si>
    <t>1 05 04000 02 0000 110</t>
  </si>
  <si>
    <t>1 05 04010 02 0000 110</t>
  </si>
  <si>
    <t>Налог,взимаемый в связи с применением патентной системы налогообложения</t>
  </si>
  <si>
    <t>Налог,взимаемый в связи с применением патентной системы налогообложения, зачисляемый в бюджеты городских округов</t>
  </si>
  <si>
    <t>1 11 05074 04 0000 120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</si>
  <si>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</si>
  <si>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</si>
  <si>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</si>
  <si>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1 16 25050 01 0000 140</t>
  </si>
  <si>
    <t>Денежные взыскания (штрафы) за нарушение законодательства в области охраны окружающей среды</t>
  </si>
  <si>
    <t>1 17 00000 00 0000 000</t>
  </si>
  <si>
    <t>Прочие неналоговые доходы</t>
  </si>
  <si>
    <t>Невыясненные поступления</t>
  </si>
  <si>
    <t>1 17 01000 00 0000 180</t>
  </si>
  <si>
    <t>1 17 01040 04 0000 180</t>
  </si>
  <si>
    <t>Невыясненные поступления, зачисляемые в бюджеты городских округов</t>
  </si>
  <si>
    <t>Денежные взыскания (штрафы) за нарушение законодательства о налогах и сборах, предусмотренные статьями 116, 118,119.1,  пунктами 1 и 2, статьи 120, статьями 125,126,128, 129, 129.1,132,133,134,135,135.1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</si>
  <si>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</si>
  <si>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</si>
  <si>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</si>
  <si>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</si>
  <si>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Приложение №3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</si>
  <si>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</si>
  <si>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РФ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</si>
  <si>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</si>
  <si>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ст.227.1 Налогового кодекса РФ</t>
  </si>
  <si>
    <t>Доходы от оказания платных услуг (работ) и компенсации затрат государства</t>
  </si>
  <si>
    <t>Доходы от реализации иного имущества, находящегося в  собственности городских округов(за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</si>
  <si>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2 19 04000 04 0000 151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</si>
  <si>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политическим репрессий</t>
  </si>
  <si>
    <t>2 02 03013 04 0000 151</t>
  </si>
  <si>
    <t>Субвенции бюджетам городских округов  на обеспечение мер социальной поддержки реабилитированных лиц и лиц, признанных пострадавшими от политическим репрессий</t>
  </si>
  <si>
    <t>2 02 03021 00 0000 151</t>
  </si>
  <si>
    <t>Субвенции бюджетам 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</si>
  <si>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</si>
  <si>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 городских округов  на ежемесячное денежное вознаграждение за классное руководство</t>
  </si>
  <si>
    <t>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</si>
  <si>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</si>
  <si>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2 02 03027 04 0000 151</t>
  </si>
  <si>
    <t>от               2013 г. №      -5-РД</t>
  </si>
  <si>
    <t>Субвенции бюджетам  городских округов на содержание ребенка в семье опекуна и приемной семье, а также на вознаграждение, причитающееся приемному родителю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</si>
  <si>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</si>
  <si>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</si>
  <si>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</si>
  <si>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</si>
  <si>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</si>
  <si>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</si>
  <si>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</si>
  <si>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</si>
  <si>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</si>
  <si>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</si>
  <si>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2 07 04000 04 0000 180</t>
  </si>
  <si>
    <t>ВСЕГО ДОХОДОВ</t>
  </si>
  <si>
    <t>ПРОФИЦИТ (ДЕФИЦИТ) БЮДЖЕТА</t>
  </si>
  <si>
    <t>Наименование</t>
  </si>
  <si>
    <t>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</si>
  <si>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</si>
  <si>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</si>
  <si>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</si>
  <si>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</si>
  <si>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</si>
  <si>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</si>
  <si>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</si>
  <si>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</si>
  <si>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Благоустройство</t>
  </si>
  <si>
    <t>01 02 00 00 04 0000 710</t>
  </si>
  <si>
    <t>утверждено</t>
  </si>
  <si>
    <t>исполнено</t>
  </si>
  <si>
    <t>Приложение №2</t>
  </si>
  <si>
    <t>Приложение №6</t>
  </si>
  <si>
    <t>Приложение №7</t>
  </si>
  <si>
    <t>Приложение №8</t>
  </si>
  <si>
    <t>0980104</t>
  </si>
  <si>
    <t>0980204</t>
  </si>
  <si>
    <t>1020000</t>
  </si>
  <si>
    <t>1020100</t>
  </si>
  <si>
    <t>1020102</t>
  </si>
  <si>
    <t>5210100</t>
  </si>
  <si>
    <t>5210109</t>
  </si>
  <si>
    <t>5550200</t>
  </si>
  <si>
    <t>6020000</t>
  </si>
  <si>
    <t>6020500</t>
  </si>
  <si>
    <t>7950100</t>
  </si>
  <si>
    <t>6000000</t>
  </si>
  <si>
    <t>6000100</t>
  </si>
  <si>
    <t>6000300</t>
  </si>
  <si>
    <t>6000400</t>
  </si>
  <si>
    <t>6000500</t>
  </si>
  <si>
    <t>7950200</t>
  </si>
  <si>
    <t>Охрана окружающей среды</t>
  </si>
  <si>
    <t>Образование</t>
  </si>
  <si>
    <t>4219900</t>
  </si>
  <si>
    <t>5200000</t>
  </si>
  <si>
    <t>5200900</t>
  </si>
  <si>
    <t>5220000</t>
  </si>
  <si>
    <t>5224200</t>
  </si>
  <si>
    <t>5224201</t>
  </si>
  <si>
    <t>5224203</t>
  </si>
  <si>
    <t>5551100</t>
  </si>
  <si>
    <t>7950300</t>
  </si>
  <si>
    <t>7950301</t>
  </si>
  <si>
    <t>Организация питания обучающихся в муниципальных общеобразовательных учреждениях г.Щигры</t>
  </si>
  <si>
    <t>7950302</t>
  </si>
  <si>
    <t>7950303</t>
  </si>
  <si>
    <t>5226100</t>
  </si>
  <si>
    <t>7950400</t>
  </si>
  <si>
    <t>7950500</t>
  </si>
  <si>
    <t xml:space="preserve">Культура, кинематография </t>
  </si>
  <si>
    <t>4400000</t>
  </si>
  <si>
    <t>4400004</t>
  </si>
  <si>
    <t>4409904</t>
  </si>
  <si>
    <t>Другие вопросы в области культуры, кинематографии</t>
  </si>
  <si>
    <t>7950600</t>
  </si>
  <si>
    <t>Социальная политика</t>
  </si>
  <si>
    <t>4910000</t>
  </si>
  <si>
    <t>4910100</t>
  </si>
  <si>
    <t>1000000</t>
  </si>
  <si>
    <t>1008800</t>
  </si>
  <si>
    <t>1008820</t>
  </si>
  <si>
    <t>5050000</t>
  </si>
  <si>
    <t>5054800</t>
  </si>
  <si>
    <t>5222300</t>
  </si>
  <si>
    <t>5222301</t>
  </si>
  <si>
    <t>7950700</t>
  </si>
  <si>
    <t>5210218</t>
  </si>
  <si>
    <t>Физическая культура и спорт</t>
  </si>
  <si>
    <t>7950800</t>
  </si>
  <si>
    <t>5053300</t>
  </si>
  <si>
    <t>5053301</t>
  </si>
  <si>
    <t>5210217</t>
  </si>
  <si>
    <t>5210212</t>
  </si>
  <si>
    <t>4200000</t>
  </si>
  <si>
    <t>4209900</t>
  </si>
  <si>
    <t>4230000</t>
  </si>
  <si>
    <t>4239900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</si>
  <si>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</si>
  <si>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</si>
  <si>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 xml:space="preserve">Обеспечение деятельности (оказание услуг) подведомственных учреждений </t>
  </si>
  <si>
    <t>4529900</t>
  </si>
  <si>
    <t>4420000</t>
  </si>
  <si>
    <t>Обеспечение деятельности(оказание услуг) подведомственных учреждений</t>
  </si>
  <si>
    <t>4429900</t>
  </si>
  <si>
    <t>5055500</t>
  </si>
  <si>
    <t xml:space="preserve">Ежемесячное пособие на ребенка </t>
  </si>
  <si>
    <t>5055510</t>
  </si>
  <si>
    <t>5055520</t>
  </si>
  <si>
    <t>5055521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</si>
  <si>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</si>
  <si>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</si>
  <si>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5055530</t>
  </si>
  <si>
    <t>5058504</t>
  </si>
  <si>
    <t>5201001</t>
  </si>
  <si>
    <t>5201300</t>
  </si>
  <si>
    <t>Субвенции местным бюджетам на содержание работников, осуществляющих  переданные государственные полномочия в сфере социальной защиты населения</t>
  </si>
  <si>
    <t>5210207</t>
  </si>
  <si>
    <t>0650000</t>
  </si>
  <si>
    <t>0650300</t>
  </si>
  <si>
    <t xml:space="preserve">Наименование </t>
  </si>
  <si>
    <t>Пр</t>
  </si>
  <si>
    <t>Муниципальные целевые программы</t>
  </si>
  <si>
    <t>Приобретение товаров, работ и услуг в пользу граждан</t>
  </si>
  <si>
    <t>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</si>
  <si>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</si>
  <si>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01 05 02 01 00 0000 510</t>
  </si>
  <si>
    <t>5210211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</si>
  <si>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</si>
  <si>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</si>
  <si>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</si>
  <si>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</si>
  <si>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</si>
  <si>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</si>
  <si>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 xml:space="preserve">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</si>
  <si>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</si>
  <si>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01 03 01 00 00 0000 800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</si>
  <si>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</si>
  <si>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</si>
  <si>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</si>
  <si>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Субвенции бюджетам городских округов на осуществление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организации предоставления гражданам субсидий на оплату жилых помещений и коммунальных услуг"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</si>
  <si>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</si>
  <si>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</si>
  <si>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</si>
  <si>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</si>
  <si>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</si>
  <si>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осуществление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 государственным полномочиям Курской области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образования"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</si>
  <si>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</si>
  <si>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Руководство и управление в сфере установленных функций органов органов местного самоуправления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</si>
  <si>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</si>
  <si>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</si>
  <si>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</si>
  <si>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</si>
  <si>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и страховые взносы</t>
  </si>
  <si>
    <t>121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</si>
  <si>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</si>
  <si>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</si>
  <si>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</si>
  <si>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</si>
  <si>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</si>
  <si>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</si>
  <si>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</si>
  <si>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</si>
  <si>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</si>
  <si>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</si>
  <si>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</si>
  <si>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</si>
  <si>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имущества организаций и земельного налога</t>
  </si>
  <si>
    <t>851</t>
  </si>
  <si>
    <t>Уплата прочих налогов, сборов и иных платежей</t>
  </si>
  <si>
    <t>852</t>
  </si>
  <si>
    <t>Иные выплаты персоналу, за исключением фонда оплаты труда</t>
  </si>
  <si>
    <t>122</t>
  </si>
  <si>
    <t>Закупка товаров, работ, услуг в целях капитального ремонта муниципального имущества</t>
  </si>
  <si>
    <t>243</t>
  </si>
  <si>
    <t>Резервные фонды</t>
  </si>
  <si>
    <t>070 00 00</t>
  </si>
  <si>
    <t>Резервные фонды исполнительных органов государственной власти субъектов РФ</t>
  </si>
  <si>
    <t>070 04 00</t>
  </si>
  <si>
    <t>300</t>
  </si>
  <si>
    <t>Резервные средства</t>
  </si>
  <si>
    <t>360</t>
  </si>
  <si>
    <t>Городская целевая программа "Комплексные меры противодействия злоупотреблению наркотиками и их незаконному обороту на 2010-2014гг."</t>
  </si>
  <si>
    <t>795 17 00</t>
  </si>
  <si>
    <t>Обеспечение деятельности 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</si>
  <si>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</si>
  <si>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</si>
  <si>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</si>
  <si>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</si>
  <si>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Городская целевая программа "Содействие занятости населения города Щигры на 2011-2013гг."</t>
  </si>
  <si>
    <t>795 09 00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</si>
  <si>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</si>
  <si>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</si>
  <si>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</si>
  <si>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</si>
  <si>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</si>
  <si>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</si>
  <si>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юридическим лицам (кроме муниципальных учреждений) и физическим лицам-производителям товаров, работ, услуг</t>
  </si>
  <si>
    <t>810</t>
  </si>
  <si>
    <t>Дорожное хозяйство (дорожные фонды)</t>
  </si>
  <si>
    <t>400</t>
  </si>
  <si>
    <t>Бюджетные инвестиции в объекты муниципальной собственности городским муниципальным учреждениям</t>
  </si>
  <si>
    <t>410</t>
  </si>
  <si>
    <t>Бюджетные инвестиции в объекты муниципальной собственности казенным учреждениям</t>
  </si>
  <si>
    <t>411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</si>
  <si>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</si>
  <si>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Курской области</t>
  </si>
  <si>
    <t xml:space="preserve">102 00 00 </t>
  </si>
  <si>
    <t>102 01 00</t>
  </si>
  <si>
    <t>Субсидии бюджетам муниципальных образований на осуществление строительства малоэтажных энергоэффективных жилых домов для переселения граждан из аварийного жилищного фонда</t>
  </si>
  <si>
    <t>521 01 09</t>
  </si>
  <si>
    <t>Ведомственные целевые программы Курской области</t>
  </si>
  <si>
    <t>555 00 00</t>
  </si>
  <si>
    <t>Ведомственная целевая программа "Экология и чистая вода в Курской области" на 2012-2014 годы</t>
  </si>
  <si>
    <t>555 02 00</t>
  </si>
  <si>
    <t>795 01 00</t>
  </si>
  <si>
    <t>Прочие мероприятия по благоустройству городских округов</t>
  </si>
  <si>
    <t>795 02 00</t>
  </si>
  <si>
    <t>Обеспечение деятельности (оказание услуг) подведомственных учреждений</t>
  </si>
  <si>
    <t>Областная целевая программа "Развитие образования Курской области на 2011-2014 годы"</t>
  </si>
  <si>
    <t>795 03 00</t>
  </si>
  <si>
    <t>Проведение капитального ремонта муниципальных образовательных учреждений</t>
  </si>
  <si>
    <t>795 03 01</t>
  </si>
  <si>
    <t>Обеспечение деятельности (оказание услуг) 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</si>
  <si>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</si>
  <si>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</si>
  <si>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423 99 00</t>
  </si>
  <si>
    <t>Ведомственная целевая программа "Создание условий для реализации государственного стандарта общего образования в общеобразовательных учреждениях Курской области на 2012-2014 годы"</t>
  </si>
  <si>
    <t>555 11 00</t>
  </si>
  <si>
    <t xml:space="preserve">Организация питания обучающихся в муниципальных общеобразовательных учреждениях г.Щигры </t>
  </si>
  <si>
    <t>795 03 02</t>
  </si>
  <si>
    <t>Обновление и укрепление материально-технической базы муниципальных общеобразовательных учреждений</t>
  </si>
  <si>
    <t>795 03 03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</si>
  <si>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</si>
  <si>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</si>
  <si>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</si>
  <si>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</si>
  <si>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</si>
  <si>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>795 04 00</t>
  </si>
  <si>
    <t>Муниципальная целевая программа "Организация отдыха, оздоровления и занятости детей и молодежи г.Щигры на 2011-2014гг."</t>
  </si>
  <si>
    <t>795 05 00</t>
  </si>
  <si>
    <t>795 06 00</t>
  </si>
  <si>
    <t>Учреждения культуры и мероприятия в сфере культуры и кинематографии, финансируемые за счет средств местного бюджета</t>
  </si>
  <si>
    <t>440 00 04</t>
  </si>
  <si>
    <t xml:space="preserve">Обеспечение деятельности (оказание услуг) подведомственных учреждений, финансируемых за счет средств местного бюджета 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</si>
  <si>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</si>
  <si>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</si>
  <si>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</si>
  <si>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Федеральные целевые программы</t>
  </si>
  <si>
    <t>100 00 00</t>
  </si>
  <si>
    <t>Субсидии гражданам на приобретение жилья</t>
  </si>
  <si>
    <t>322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</si>
  <si>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</si>
  <si>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</si>
  <si>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</si>
  <si>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</si>
  <si>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Пособия и компенсации по публичным нормативным обязательствам</t>
  </si>
  <si>
    <t>313</t>
  </si>
  <si>
    <t>Областная целевая программа "Жилище" на 2011-2015гг.</t>
  </si>
  <si>
    <t>522 23 00</t>
  </si>
  <si>
    <t>Подпрограмма "Государственная поддержка молодых семей в улучшении жилищных условий на территории Курской области" на 2011-2015годы</t>
  </si>
  <si>
    <t xml:space="preserve">522 23 01  </t>
  </si>
  <si>
    <t>795 07 00</t>
  </si>
  <si>
    <t xml:space="preserve">795 08 00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</si>
  <si>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</si>
  <si>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</si>
  <si>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</si>
  <si>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 xml:space="preserve">065 00 00 </t>
  </si>
  <si>
    <t>Процентные платежи по муниципальному долгу</t>
  </si>
  <si>
    <t xml:space="preserve">065 03 00 </t>
  </si>
  <si>
    <t>Обслуживание муниципального долга</t>
  </si>
  <si>
    <t>700</t>
  </si>
  <si>
    <t>Обслуживание муниципального долга города Щигры</t>
  </si>
  <si>
    <t>720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</si>
  <si>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</si>
  <si>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</si>
  <si>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</si>
  <si>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</si>
  <si>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</si>
  <si>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</si>
  <si>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</si>
  <si>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</si>
  <si>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</si>
  <si>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</si>
  <si>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 установленным в соответствии с подпунктом 1 пункта 1 статьи 394 Налогового кодекса Российской Федерации</t>
  </si>
  <si>
    <t>1 06 06012 04 0000 110</t>
  </si>
  <si>
    <t>Земельный налог, взимаемый по ставкам,  установленным в соответствии с  подпунктом 1 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</si>
  <si>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</si>
  <si>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 установленным 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</si>
  <si>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</si>
  <si>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 установленным  в соответствии с  подпунктом 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</si>
  <si>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</si>
  <si>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</si>
  <si>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</si>
  <si>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1. Привлечение внутренних заимствований</t>
  </si>
  <si>
    <t>№№ п/п</t>
  </si>
  <si>
    <t>Виды заимствований</t>
  </si>
  <si>
    <t>1.</t>
  </si>
  <si>
    <t>Муниципальные ценные бумаги</t>
  </si>
  <si>
    <t>2.</t>
  </si>
  <si>
    <t>Бюджетные кредиты от других бюджетов бюджетной системы Российской Федерации</t>
  </si>
  <si>
    <t>3.</t>
  </si>
  <si>
    <t>Кредиты кредитных организаций</t>
  </si>
  <si>
    <t>Итого</t>
  </si>
  <si>
    <t>2. Погашение внутренних заимствований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</si>
  <si>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образовательных учреждений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</si>
  <si>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</si>
  <si>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</si>
  <si>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</si>
  <si>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</si>
  <si>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</si>
  <si>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</si>
  <si>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</si>
  <si>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</si>
  <si>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</si>
  <si>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</si>
  <si>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2006г)</t>
  </si>
  <si>
    <t>Земельный налог (по обязательствам, возникшим до 1 января 2006г.), мобилизуемый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</si>
  <si>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</si>
  <si>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</si>
  <si>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</si>
  <si>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</si>
  <si>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</si>
  <si>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 земельных участков</t>
  </si>
  <si>
    <t>убрать</t>
  </si>
  <si>
    <t>ПОСТУПЛЕНИЯ  ДОХОДОВ В БЮДЖЕТ ГОРОДА ЩИГРЫ В 2013 ГОДУ</t>
  </si>
  <si>
    <t>ИСТОЧНИКИ ВНУТРЕННЕГО ФИНАНСИРОВАНИЯ ДЕФИЦИТА БЮДЖЕТА ГОРОДА ЩИГРЫ
ЗА 2013 ГОД</t>
  </si>
  <si>
    <t>РАСПРЕДЕЛЕНИЕ БЮДЖЕТНЫХ АССИГНОВАНИЙ ЗА 2013 ГОД ПО РАЗДЕЛАМ И ПОДРАЗДЕЛАМ, ЦЕЛЕВЫМ СТАТЬЯМ И ВИДАМ РАСХОДОВ КЛАССИФИКАЦИИ РАСХОДОВ БЮДЖЕТА</t>
  </si>
  <si>
    <t>ВЕДОМСТВЕННАЯ СТРУКТУРА РАСХОДОВ ГОРОДА ЩИГРЫ ЗА 2013 ГОД</t>
  </si>
  <si>
    <t xml:space="preserve">РАСПРЕДЕЛЕНИЕ БЮДЖЕТНЫХ АССИГНОВАНИЙ НА РЕАЛИЗАЦИЮ МУНИЦИПАЛЬНЫХ ЦЕЛЕВЫХ ПРОГРАММ ЗА 2013 ГОД </t>
  </si>
  <si>
    <t>Исполнение программы муниципальных внутренних заимствований города Щигры за 2013 год</t>
  </si>
  <si>
    <t>отчет об исполнении программы муниципальных гарантий города Щигры за 2013 год</t>
  </si>
  <si>
    <t>ПРОЕКТ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</si>
  <si>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</si>
  <si>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</si>
  <si>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</si>
  <si>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</si>
  <si>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</si>
  <si>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</si>
  <si>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</si>
  <si>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</si>
  <si>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</si>
  <si>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</si>
  <si>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</si>
  <si>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</si>
  <si>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</si>
  <si>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</si>
  <si>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</si>
  <si>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</si>
  <si>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</si>
  <si>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</si>
  <si>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</si>
  <si>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</si>
  <si>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440 99 04</t>
  </si>
  <si>
    <t>Учреждения культуры и мероприятия в сфере культуры и кинематографии</t>
  </si>
  <si>
    <t xml:space="preserve">КУЛЬТУРА, КИНЕМАТОГРАФИЯ </t>
  </si>
  <si>
    <t>2 07 00000 00 0000 180</t>
  </si>
  <si>
    <t>Прочие безвозмездные поступления</t>
  </si>
  <si>
    <t>Прочие безвозмездные поступления в бюджеты городских округов</t>
  </si>
  <si>
    <t>Доходы от реализации имущества, находящегося в  собственности городских округов(за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</si>
  <si>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</si>
  <si>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</si>
  <si>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</si>
  <si>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</si>
  <si>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</si>
  <si>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</si>
  <si>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</si>
  <si>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</si>
  <si>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</si>
  <si>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</si>
  <si>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</si>
  <si>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</si>
  <si>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</si>
  <si>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</si>
  <si>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</si>
  <si>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</si>
  <si>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</si>
  <si>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</si>
  <si>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</si>
  <si>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</si>
  <si>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</si>
  <si>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</si>
  <si>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</si>
  <si>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</si>
  <si>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</si>
  <si>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</si>
  <si>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</si>
  <si>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РФ и муниципальных образований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</si>
  <si>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</si>
  <si>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</si>
  <si>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</si>
  <si>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</si>
  <si>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</si>
  <si>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 и муниципальных образований</t>
  </si>
  <si>
    <t>098 01 04</t>
  </si>
  <si>
    <t>Субсидии бюджетам городских округов на реализацию федеральных целевых программ</t>
  </si>
  <si>
    <t>522 23 01</t>
  </si>
  <si>
    <t>1 16 21000 00 0000 140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</si>
  <si>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</si>
  <si>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ущербу имуществу</t>
  </si>
  <si>
    <t>2 02 02051 04 0000 151</t>
  </si>
  <si>
    <t>МЕЖБЮДЖЕТНЫЕ ТРАНСФЕРТЫ, ПОЛУЧАЕМЫЕ ИЗ ДРУГИХ БЮДЖЕТОВ БЮДЖЕТНОЙ СИСТЕМЫ РОССИЙСКОЙ ФЕДЕРАЦИИ В 2013 ГОДУ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</si>
  <si>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</si>
  <si>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на проведение капитального ремонта муниципальных общеобразовательных учреждений</t>
  </si>
  <si>
    <t>Субсидии местным бюджетам на осуществление мероприятий по модернизации регионально-муниципальных систем дошкольного образования</t>
  </si>
  <si>
    <t>Субсидия из областного бюджета бюджетам городских округов на развитие социальной и инженерной инфраструктуры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</si>
  <si>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</si>
  <si>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</si>
  <si>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Резервные фонды местных администраций</t>
  </si>
  <si>
    <t>070 05 00</t>
  </si>
  <si>
    <t>870</t>
  </si>
  <si>
    <t>Учреждения по обеспечению хозяйственного обслуживания</t>
  </si>
  <si>
    <t>093 00 00</t>
  </si>
  <si>
    <t>093 99 00</t>
  </si>
  <si>
    <t>Субсидии некоммерческим организациям (за исключением государственных учреждений)</t>
  </si>
  <si>
    <t>630</t>
  </si>
  <si>
    <t>Городская программа "Развитие муниципальной службы в городе Щигры Курской области на 2012-2014 годы"</t>
  </si>
  <si>
    <t>795 12 00</t>
  </si>
  <si>
    <t>Городская целевая программа "Комплексная межведомственная программа по профилактике преступлений и иных правонарушений в городе Щигры  на 2012-2014гг"</t>
  </si>
  <si>
    <t>795 15 00</t>
  </si>
  <si>
    <t>Водное хозяйство</t>
  </si>
  <si>
    <t>Муниципальная целевая программа "Экология и чистая вода в городе Щигры на 2013 год"</t>
  </si>
  <si>
    <t>Областная целевая программа "Модернизация сети автомобильных дорог Курской области (2012-2014гг.)</t>
  </si>
  <si>
    <t>Муниципальная целевая программа "Развитие сети автомобильных дорог и благоустройство дворовых территорий многоквартирных домов города Щигры Курской области на 2013-2015гг."</t>
  </si>
  <si>
    <t>795 13 00</t>
  </si>
  <si>
    <t>Мероприятия по межеванию, проведению кадастровых работ в отношении земельных участков, занятых автодорогами, и в отношении автодорог как 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участки автодороги</t>
  </si>
  <si>
    <t>340 03 01</t>
  </si>
  <si>
    <t>Муниципальная целевая программа "Развитие торговли в городе Щигры Курской области на 2012-2015гг."</t>
  </si>
  <si>
    <t>795 14 00</t>
  </si>
  <si>
    <t>Ведомственная целевая программа "Развитие социальной и инженерной инфраструктуры муниципальных образований Курской области на 2013-2015гг."</t>
  </si>
  <si>
    <t>555 20 00</t>
  </si>
  <si>
    <t>603 00 00</t>
  </si>
  <si>
    <t>Городская целевая программа "Энергосбережение и повышение энергетической эффективности города Щигры Курской области на период 2011-2015 годы"</t>
  </si>
  <si>
    <t>Муниципальная целевая программа "Экология и чистая вода в городе Щигры " на 2013 год</t>
  </si>
  <si>
    <t>Программа комплексной безопасности города Щигры Курской области на 2012-2014 годы</t>
  </si>
  <si>
    <t>Федеральная целевая программа развития образования на 2011-2015годы</t>
  </si>
  <si>
    <t xml:space="preserve">100 89 00 </t>
  </si>
  <si>
    <t>Реализация мероприятий федеральной целевой программы развития образования на 2011-2015годы</t>
  </si>
  <si>
    <t>100 89 99</t>
  </si>
  <si>
    <t>522 42 05</t>
  </si>
  <si>
    <t>Муниципальная целевая программа "Развитие образования г.Щигры Курской области на 2011-2013гг."</t>
  </si>
  <si>
    <t>Городская целевая программа "Социальная поддержка и улучшение положения детей в городе Щигры Курской области" на 2013-2015гг.</t>
  </si>
  <si>
    <t>795 16 00</t>
  </si>
  <si>
    <t>Областная целевая программа "Развитие образования Курской области на 2011-2014гг."</t>
  </si>
  <si>
    <t xml:space="preserve">522 42 01 </t>
  </si>
  <si>
    <t xml:space="preserve">Муниципальная целевая программа "Развитие образования г.Щигры Курской области на 2011-2013 гг. </t>
  </si>
  <si>
    <t>Областная целевая программа "Организация оздоровления и отдыха детей Курской области в 2011-2014гг."</t>
  </si>
  <si>
    <t xml:space="preserve">522 61 00 </t>
  </si>
  <si>
    <t>Муниципальная целевая программа "Молодежь" на 2011-2013 гг.</t>
  </si>
  <si>
    <t xml:space="preserve">Субвенции местным бюджетам  на содержание работников, осуществляющих переданные государственные полномочия по  выплате компенсации части родительской платы </t>
  </si>
  <si>
    <t>521 02 22</t>
  </si>
  <si>
    <t>Муниципальная целевая программа "Культура города Щигры на 2013-2015гг."</t>
  </si>
  <si>
    <t>795 18 00</t>
  </si>
  <si>
    <t>Выплата пенсий за выслугу лет и доплат к пенсиям муниципальных служащих Курской области</t>
  </si>
  <si>
    <t>Реализация мер социальной поддержки отдельных категорий граждан в Курской области</t>
  </si>
  <si>
    <t>Оказание других видов социальной помощи</t>
  </si>
  <si>
    <t>505 85 00</t>
  </si>
  <si>
    <t>Городская целевая программа "Обеспечение жильем молодых семей на 2011-2015 гг"</t>
  </si>
  <si>
    <t>Выплата компенсации части родительской платы за  за счет средств областного бюджета</t>
  </si>
  <si>
    <t>Муниципальная целевая программа "Развитие физической культуры и спорта в г.Щигры на 2011-2015гг."</t>
  </si>
  <si>
    <t xml:space="preserve">Резервные фонды </t>
  </si>
  <si>
    <t>0700500</t>
  </si>
  <si>
    <t>0930000</t>
  </si>
  <si>
    <t>0939900</t>
  </si>
  <si>
    <t>7951200</t>
  </si>
  <si>
    <t>7951500</t>
  </si>
  <si>
    <t>7951300</t>
  </si>
  <si>
    <t>3400000</t>
  </si>
  <si>
    <t>3400301</t>
  </si>
  <si>
    <t xml:space="preserve">1020000 </t>
  </si>
  <si>
    <t>5550000</t>
  </si>
  <si>
    <t>5552000</t>
  </si>
  <si>
    <t>6030000</t>
  </si>
  <si>
    <t>Муниципальная целевая программа "Молодежь" на 2011-2013 гг."</t>
  </si>
  <si>
    <t>7951800</t>
  </si>
  <si>
    <t>Городская целевая программа "Обеспечением жильем молодых семей на 2011 -2015 гг"</t>
  </si>
  <si>
    <t>Муниципальная целевая программа "Развитие физической культуры и спорта в г. Щигры на 2011-2015 гг."</t>
  </si>
  <si>
    <t>7951400</t>
  </si>
  <si>
    <t>1008900</t>
  </si>
  <si>
    <t>1008999</t>
  </si>
  <si>
    <t>5224205</t>
  </si>
  <si>
    <t>7951600</t>
  </si>
  <si>
    <t>5210222</t>
  </si>
  <si>
    <t>Городская целевая программа "Энергосбережение и повышение энергетической эффективности города Щигры Курской области на период 2011-2015годы"</t>
  </si>
  <si>
    <t>5058500</t>
  </si>
  <si>
    <t>Муниципальная целевая программа"Экология и чистая вода в городе Щигры" на 2013г.</t>
  </si>
  <si>
    <t xml:space="preserve">Муниципальная целевая программа  "Развитие образования г.Щигры  Курской области на 2011-2013гг." </t>
  </si>
  <si>
    <t xml:space="preserve">Муниципальная целевая программа  "Молодежь" на 2011-2013гг. </t>
  </si>
  <si>
    <t>2 02 02051 00 0000 151</t>
  </si>
  <si>
    <t>Субсидии бюджетам на реализацию федеральных целевых программ</t>
  </si>
  <si>
    <t>Федеральная целевая программа "Жилище" на 2011-2015 годы</t>
  </si>
  <si>
    <t>Подпрограмма "Обеспечение жильем молодых семей"</t>
  </si>
  <si>
    <t>100 88 00</t>
  </si>
  <si>
    <t>100 88 20</t>
  </si>
  <si>
    <t>2 02 03013 00 0000 151</t>
  </si>
  <si>
    <t>Приложение №5</t>
  </si>
  <si>
    <t>Приложение №4</t>
  </si>
  <si>
    <t>1 14 02043 04 0000 410</t>
  </si>
  <si>
    <t>Плата за выбросы загрязняющих веществ в атмосферный воздух стационарными объектами</t>
  </si>
  <si>
    <t>Плата 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</si>
  <si>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</si>
  <si>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</si>
  <si>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</si>
  <si>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</si>
  <si>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</si>
  <si>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</si>
  <si>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</si>
  <si>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</si>
  <si>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</si>
  <si>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</si>
  <si>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</si>
  <si>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</si>
  <si>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</si>
  <si>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Код бюджетной классификации Российской Федерации</t>
  </si>
  <si>
    <t>Наименование источников финансирования дефицита бюджета</t>
  </si>
  <si>
    <t>01 05 00 00 00 0000 000</t>
  </si>
  <si>
    <t>01 05 00 00 00 0000 500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</si>
  <si>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</si>
  <si>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</si>
  <si>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</si>
  <si>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</si>
  <si>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</si>
  <si>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01 05 00 00 00 0000 600</t>
  </si>
  <si>
    <t>01 05 02 00 00 0000 600</t>
  </si>
  <si>
    <t>Уменьшение прочих остатков средств  бюджетов</t>
  </si>
  <si>
    <t>ГРБС</t>
  </si>
  <si>
    <t>Раз-дел</t>
  </si>
  <si>
    <t>Под-раз-дел</t>
  </si>
  <si>
    <t>Целевая статья</t>
  </si>
  <si>
    <t>Вид рас-ходов</t>
  </si>
  <si>
    <t>9</t>
  </si>
  <si>
    <t>ВСЕГО РАСХОДОВ</t>
  </si>
  <si>
    <t>Администрация города Щигры</t>
  </si>
  <si>
    <t>00</t>
  </si>
  <si>
    <t>0000000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</si>
  <si>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</si>
  <si>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</si>
  <si>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 местного самоуправления</t>
  </si>
  <si>
    <t>0020000</t>
  </si>
  <si>
    <t>0020300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</si>
  <si>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</si>
  <si>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0020400</t>
  </si>
  <si>
    <t>5210000</t>
  </si>
  <si>
    <t>5210200</t>
  </si>
  <si>
    <t xml:space="preserve"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 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</si>
  <si>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</si>
  <si>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0700000</t>
  </si>
  <si>
    <t>0700400</t>
  </si>
  <si>
    <t>0920000</t>
  </si>
  <si>
    <t>0920300</t>
  </si>
  <si>
    <t>7951700</t>
  </si>
  <si>
    <t>Национальная оборона</t>
  </si>
  <si>
    <t>2090000</t>
  </si>
  <si>
    <t>2090100</t>
  </si>
  <si>
    <t>Национальная безопасность и правоохранительная деятельность</t>
  </si>
  <si>
    <t>Защита  населения и территории от ЧС природного и техногенного характера гражданская оборона</t>
  </si>
  <si>
    <t>Мероприятия по предупреждению и ликвидации последствий ЧС и стихийных бедствий</t>
  </si>
  <si>
    <t>2180000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</si>
  <si>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</si>
  <si>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</si>
  <si>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</si>
  <si>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</si>
  <si>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 xml:space="preserve">Иные выплаты персоналу, за исключением фонда оплаты труда </t>
  </si>
  <si>
    <t>Национальная экономика</t>
  </si>
  <si>
    <t>7950900</t>
  </si>
  <si>
    <t>5222200</t>
  </si>
  <si>
    <t>3380000</t>
  </si>
  <si>
    <t>3400300</t>
  </si>
  <si>
    <t>Жилищно-коммунальное хозяйство</t>
  </si>
  <si>
    <t>0980000</t>
  </si>
  <si>
    <t>0980100</t>
  </si>
  <si>
    <t>1 09 04052 04 0000 110</t>
  </si>
  <si>
    <t>1 11 05012 04 0000 120</t>
  </si>
  <si>
    <t>1 12 01010 01 0000 120</t>
  </si>
  <si>
    <t>1 12 01020 01 0000 120</t>
  </si>
  <si>
    <t>1 12 01030 01 0000 120</t>
  </si>
  <si>
    <t>1 12 01040 01 0000 120</t>
  </si>
  <si>
    <t>1 05 02000 02 0000 110</t>
  </si>
  <si>
    <t>1 05 03000 01 0000 110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</si>
</sst>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"/>
    <numFmt numFmtId="167" formatCode="0.0000"/>
    <numFmt numFmtId="168" formatCode="#,##0.0000"/>
    <numFmt numFmtId="169" formatCode="[$-FC19]d\ mmmm\ yyyy\ &quot;г.&quot;"/>
    <numFmt numFmtId="170" formatCode="#,##0.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9" fontId="20" fillId="0" borderId="12" xfId="0" applyNumberFormat="1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164" fontId="0" fillId="0" borderId="17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Continuous" wrapText="1"/>
    </xf>
    <xf numFmtId="0" fontId="0" fillId="0" borderId="0" xfId="54" applyFont="1">
      <alignment/>
      <protection/>
    </xf>
    <xf numFmtId="49" fontId="20" fillId="0" borderId="0" xfId="54" applyNumberFormat="1" applyFont="1" applyAlignment="1">
      <alignment horizontal="center"/>
      <protection/>
    </xf>
    <xf numFmtId="49" fontId="0" fillId="0" borderId="0" xfId="54" applyNumberFormat="1" applyFont="1">
      <alignment/>
      <protection/>
    </xf>
    <xf numFmtId="49" fontId="20" fillId="0" borderId="0" xfId="54" applyNumberFormat="1" applyFont="1" applyAlignment="1">
      <alignment horizontal="centerContinuous" wrapText="1"/>
      <protection/>
    </xf>
    <xf numFmtId="49" fontId="0" fillId="0" borderId="0" xfId="54" applyNumberFormat="1" applyFont="1" applyAlignment="1">
      <alignment horizontal="centerContinuous" wrapText="1"/>
      <protection/>
    </xf>
    <xf numFmtId="49" fontId="0" fillId="0" borderId="0" xfId="54" applyNumberFormat="1" applyFont="1" applyAlignment="1">
      <alignment horizontal="center"/>
      <protection/>
    </xf>
    <xf numFmtId="49" fontId="19" fillId="0" borderId="15" xfId="54" applyNumberFormat="1" applyFont="1" applyBorder="1" applyAlignment="1">
      <alignment horizontal="center" vertical="center" wrapText="1"/>
      <protection/>
    </xf>
    <xf numFmtId="49" fontId="0" fillId="0" borderId="19" xfId="54" applyNumberFormat="1" applyFont="1" applyBorder="1" applyAlignment="1">
      <alignment vertical="top" wrapText="1"/>
      <protection/>
    </xf>
    <xf numFmtId="49" fontId="0" fillId="0" borderId="19" xfId="54" applyNumberFormat="1" applyFont="1" applyBorder="1" applyAlignment="1">
      <alignment horizontal="center" vertical="top" wrapText="1"/>
      <protection/>
    </xf>
    <xf numFmtId="49" fontId="0" fillId="0" borderId="17" xfId="54" applyNumberFormat="1" applyFont="1" applyBorder="1" applyAlignment="1">
      <alignment vertical="top" wrapText="1"/>
      <protection/>
    </xf>
    <xf numFmtId="49" fontId="0" fillId="0" borderId="18" xfId="54" applyNumberFormat="1" applyFont="1" applyBorder="1" applyAlignment="1">
      <alignment vertical="top" wrapText="1"/>
      <protection/>
    </xf>
    <xf numFmtId="0" fontId="25" fillId="0" borderId="0" xfId="54" applyFont="1">
      <alignment/>
      <protection/>
    </xf>
    <xf numFmtId="191" fontId="0" fillId="0" borderId="0" xfId="0" applyNumberFormat="1" applyFont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55" applyFont="1" applyBorder="1" applyAlignment="1">
      <alignment horizontal="center" vertical="top" wrapText="1"/>
      <protection/>
    </xf>
    <xf numFmtId="0" fontId="0" fillId="0" borderId="12" xfId="55" applyFont="1" applyBorder="1" applyAlignment="1">
      <alignment vertical="center" wrapText="1"/>
      <protection/>
    </xf>
    <xf numFmtId="49" fontId="0" fillId="0" borderId="12" xfId="0" applyNumberFormat="1" applyFont="1" applyFill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49" fontId="0" fillId="0" borderId="0" xfId="54" applyNumberFormat="1" applyFont="1" applyAlignment="1">
      <alignment horizontal="right"/>
      <protection/>
    </xf>
    <xf numFmtId="49" fontId="0" fillId="0" borderId="17" xfId="0" applyNumberFormat="1" applyFont="1" applyBorder="1" applyAlignment="1">
      <alignment horizontal="center" vertical="top" wrapText="1"/>
    </xf>
    <xf numFmtId="0" fontId="20" fillId="0" borderId="19" xfId="0" applyFont="1" applyFill="1" applyBorder="1" applyAlignment="1">
      <alignment vertical="top"/>
    </xf>
    <xf numFmtId="164" fontId="2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 wrapText="1"/>
    </xf>
    <xf numFmtId="164" fontId="22" fillId="0" borderId="12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164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164" fontId="2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19" fillId="0" borderId="15" xfId="54" applyNumberFormat="1" applyFont="1" applyBorder="1" applyAlignment="1">
      <alignment horizontal="center" vertical="top" wrapText="1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wrapText="1"/>
    </xf>
    <xf numFmtId="49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wrapText="1"/>
    </xf>
    <xf numFmtId="165" fontId="20" fillId="0" borderId="11" xfId="0" applyNumberFormat="1" applyFont="1" applyFill="1" applyBorder="1" applyAlignment="1">
      <alignment/>
    </xf>
    <xf numFmtId="165" fontId="20" fillId="0" borderId="12" xfId="0" applyNumberFormat="1" applyFont="1" applyFill="1" applyBorder="1" applyAlignment="1">
      <alignment/>
    </xf>
    <xf numFmtId="165" fontId="22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wrapText="1"/>
    </xf>
    <xf numFmtId="49" fontId="0" fillId="0" borderId="24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 wrapText="1"/>
    </xf>
    <xf numFmtId="0" fontId="20" fillId="0" borderId="24" xfId="0" applyNumberFormat="1" applyFont="1" applyFill="1" applyBorder="1" applyAlignment="1">
      <alignment wrapText="1"/>
    </xf>
    <xf numFmtId="165" fontId="20" fillId="0" borderId="2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4" fontId="22" fillId="0" borderId="12" xfId="0" applyNumberFormat="1" applyFont="1" applyFill="1" applyBorder="1" applyAlignment="1">
      <alignment/>
    </xf>
    <xf numFmtId="165" fontId="20" fillId="0" borderId="21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wrapText="1"/>
    </xf>
    <xf numFmtId="0" fontId="0" fillId="0" borderId="0" xfId="55" applyFont="1">
      <alignment/>
      <protection/>
    </xf>
    <xf numFmtId="49" fontId="0" fillId="0" borderId="0" xfId="55" applyNumberFormat="1" applyFont="1" applyBorder="1" applyAlignment="1">
      <alignment horizontal="centerContinuous" wrapText="1"/>
      <protection/>
    </xf>
    <xf numFmtId="49" fontId="0" fillId="0" borderId="0" xfId="55" applyNumberFormat="1" applyFont="1" applyAlignment="1">
      <alignment horizontal="right"/>
      <protection/>
    </xf>
    <xf numFmtId="49" fontId="0" fillId="0" borderId="0" xfId="55" applyNumberFormat="1" applyFont="1">
      <alignment/>
      <protection/>
    </xf>
    <xf numFmtId="49" fontId="19" fillId="0" borderId="10" xfId="55" applyNumberFormat="1" applyFont="1" applyBorder="1" applyAlignment="1">
      <alignment horizontal="center" vertical="center" wrapText="1"/>
      <protection/>
    </xf>
    <xf numFmtId="49" fontId="19" fillId="0" borderId="10" xfId="55" applyNumberFormat="1" applyFont="1" applyBorder="1" applyAlignment="1">
      <alignment horizontal="center" vertical="top" wrapText="1"/>
      <protection/>
    </xf>
    <xf numFmtId="49" fontId="20" fillId="0" borderId="10" xfId="55" applyNumberFormat="1" applyFont="1" applyBorder="1" applyAlignment="1">
      <alignment horizontal="justify" vertical="top" wrapText="1"/>
      <protection/>
    </xf>
    <xf numFmtId="164" fontId="20" fillId="0" borderId="10" xfId="55" applyNumberFormat="1" applyFont="1" applyBorder="1" applyAlignment="1">
      <alignment horizontal="right" vertical="top"/>
      <protection/>
    </xf>
    <xf numFmtId="164" fontId="22" fillId="0" borderId="17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91" fontId="22" fillId="0" borderId="12" xfId="0" applyNumberFormat="1" applyFont="1" applyBorder="1" applyAlignment="1">
      <alignment horizontal="right"/>
    </xf>
    <xf numFmtId="170" fontId="22" fillId="0" borderId="12" xfId="0" applyNumberFormat="1" applyFont="1" applyBorder="1" applyAlignment="1">
      <alignment horizontal="right"/>
    </xf>
    <xf numFmtId="191" fontId="0" fillId="0" borderId="12" xfId="0" applyNumberFormat="1" applyFont="1" applyBorder="1" applyAlignment="1">
      <alignment horizontal="right"/>
    </xf>
    <xf numFmtId="170" fontId="0" fillId="0" borderId="12" xfId="0" applyNumberFormat="1" applyFont="1" applyBorder="1" applyAlignment="1">
      <alignment horizontal="right"/>
    </xf>
    <xf numFmtId="191" fontId="0" fillId="0" borderId="14" xfId="0" applyNumberFormat="1" applyFont="1" applyBorder="1" applyAlignment="1">
      <alignment horizontal="right" vertical="top"/>
    </xf>
    <xf numFmtId="170" fontId="0" fillId="0" borderId="14" xfId="0" applyNumberFormat="1" applyFont="1" applyBorder="1" applyAlignment="1">
      <alignment horizontal="right" vertical="top"/>
    </xf>
    <xf numFmtId="191" fontId="21" fillId="0" borderId="11" xfId="0" applyNumberFormat="1" applyFont="1" applyBorder="1" applyAlignment="1">
      <alignment horizontal="right" vertical="top"/>
    </xf>
    <xf numFmtId="170" fontId="21" fillId="0" borderId="11" xfId="0" applyNumberFormat="1" applyFont="1" applyBorder="1" applyAlignment="1">
      <alignment horizontal="right" vertical="top"/>
    </xf>
    <xf numFmtId="191" fontId="20" fillId="0" borderId="12" xfId="0" applyNumberFormat="1" applyFont="1" applyBorder="1" applyAlignment="1">
      <alignment horizontal="right" vertical="top"/>
    </xf>
    <xf numFmtId="170" fontId="20" fillId="0" borderId="12" xfId="0" applyNumberFormat="1" applyFont="1" applyBorder="1" applyAlignment="1">
      <alignment horizontal="right" vertical="top"/>
    </xf>
    <xf numFmtId="191" fontId="22" fillId="0" borderId="12" xfId="0" applyNumberFormat="1" applyFont="1" applyBorder="1" applyAlignment="1">
      <alignment horizontal="right" vertical="top"/>
    </xf>
    <xf numFmtId="170" fontId="22" fillId="0" borderId="12" xfId="0" applyNumberFormat="1" applyFont="1" applyBorder="1" applyAlignment="1">
      <alignment horizontal="right" vertical="top"/>
    </xf>
    <xf numFmtId="191" fontId="0" fillId="0" borderId="12" xfId="0" applyNumberFormat="1" applyFont="1" applyBorder="1" applyAlignment="1">
      <alignment horizontal="right" vertical="top"/>
    </xf>
    <xf numFmtId="170" fontId="0" fillId="0" borderId="12" xfId="0" applyNumberFormat="1" applyFont="1" applyBorder="1" applyAlignment="1">
      <alignment horizontal="right" vertical="top"/>
    </xf>
    <xf numFmtId="191" fontId="20" fillId="0" borderId="12" xfId="0" applyNumberFormat="1" applyFont="1" applyFill="1" applyBorder="1" applyAlignment="1">
      <alignment horizontal="right" vertical="top"/>
    </xf>
    <xf numFmtId="170" fontId="20" fillId="0" borderId="12" xfId="0" applyNumberFormat="1" applyFont="1" applyFill="1" applyBorder="1" applyAlignment="1">
      <alignment horizontal="right" vertical="top"/>
    </xf>
    <xf numFmtId="191" fontId="22" fillId="0" borderId="12" xfId="0" applyNumberFormat="1" applyFont="1" applyFill="1" applyBorder="1" applyAlignment="1">
      <alignment horizontal="right" vertical="top"/>
    </xf>
    <xf numFmtId="170" fontId="22" fillId="0" borderId="12" xfId="0" applyNumberFormat="1" applyFont="1" applyFill="1" applyBorder="1" applyAlignment="1">
      <alignment horizontal="right" vertical="top"/>
    </xf>
    <xf numFmtId="191" fontId="0" fillId="0" borderId="12" xfId="0" applyNumberFormat="1" applyFont="1" applyFill="1" applyBorder="1" applyAlignment="1">
      <alignment horizontal="right" vertical="top"/>
    </xf>
    <xf numFmtId="170" fontId="0" fillId="0" borderId="12" xfId="0" applyNumberFormat="1" applyFont="1" applyFill="1" applyBorder="1" applyAlignment="1">
      <alignment horizontal="right" vertical="top"/>
    </xf>
    <xf numFmtId="164" fontId="22" fillId="0" borderId="12" xfId="0" applyNumberFormat="1" applyFont="1" applyFill="1" applyBorder="1" applyAlignment="1">
      <alignment horizontal="right" vertical="top"/>
    </xf>
    <xf numFmtId="164" fontId="0" fillId="0" borderId="12" xfId="0" applyNumberFormat="1" applyFont="1" applyFill="1" applyBorder="1" applyAlignment="1">
      <alignment horizontal="right" vertical="top"/>
    </xf>
    <xf numFmtId="191" fontId="20" fillId="0" borderId="10" xfId="0" applyNumberFormat="1" applyFont="1" applyBorder="1" applyAlignment="1">
      <alignment horizontal="right" vertical="top"/>
    </xf>
    <xf numFmtId="170" fontId="20" fillId="0" borderId="10" xfId="0" applyNumberFormat="1" applyFont="1" applyBorder="1" applyAlignment="1">
      <alignment horizontal="right" vertical="top"/>
    </xf>
    <xf numFmtId="49" fontId="18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49" fontId="0" fillId="0" borderId="0" xfId="55" applyNumberFormat="1" applyFont="1" applyBorder="1" applyAlignment="1">
      <alignment horizontal="right"/>
      <protection/>
    </xf>
    <xf numFmtId="0" fontId="20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164" fontId="0" fillId="0" borderId="18" xfId="0" applyNumberFormat="1" applyFont="1" applyFill="1" applyBorder="1" applyAlignment="1">
      <alignment/>
    </xf>
    <xf numFmtId="49" fontId="20" fillId="0" borderId="19" xfId="0" applyNumberFormat="1" applyFont="1" applyFill="1" applyBorder="1" applyAlignment="1">
      <alignment vertical="top" wrapText="1"/>
    </xf>
    <xf numFmtId="0" fontId="20" fillId="0" borderId="15" xfId="0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164" fontId="0" fillId="0" borderId="16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164" fontId="0" fillId="0" borderId="20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17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left" wrapText="1" indent="1"/>
    </xf>
    <xf numFmtId="0" fontId="0" fillId="0" borderId="20" xfId="0" applyFont="1" applyFill="1" applyBorder="1" applyAlignment="1">
      <alignment horizontal="left" wrapText="1" indent="1"/>
    </xf>
    <xf numFmtId="0" fontId="27" fillId="0" borderId="18" xfId="0" applyFont="1" applyBorder="1" applyAlignment="1">
      <alignment wrapText="1"/>
    </xf>
    <xf numFmtId="49" fontId="20" fillId="0" borderId="21" xfId="0" applyNumberFormat="1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164" fontId="21" fillId="0" borderId="21" xfId="0" applyNumberFormat="1" applyFont="1" applyBorder="1" applyAlignment="1">
      <alignment horizontal="right" vertical="top" wrapText="1"/>
    </xf>
    <xf numFmtId="0" fontId="20" fillId="0" borderId="15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20" xfId="0" applyFont="1" applyFill="1" applyBorder="1" applyAlignment="1">
      <alignment vertical="top"/>
    </xf>
    <xf numFmtId="168" fontId="0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right"/>
    </xf>
    <xf numFmtId="168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Continuous" wrapText="1"/>
    </xf>
    <xf numFmtId="49" fontId="20" fillId="0" borderId="12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22" fillId="0" borderId="21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/>
    </xf>
    <xf numFmtId="165" fontId="22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165" fontId="0" fillId="0" borderId="13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9" fontId="18" fillId="0" borderId="0" xfId="0" applyNumberFormat="1" applyFont="1" applyFill="1" applyBorder="1" applyAlignment="1">
      <alignment horizontal="right" wrapText="1"/>
    </xf>
    <xf numFmtId="168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49" fontId="20" fillId="0" borderId="21" xfId="0" applyNumberFormat="1" applyFont="1" applyFill="1" applyBorder="1" applyAlignment="1">
      <alignment/>
    </xf>
    <xf numFmtId="49" fontId="20" fillId="0" borderId="24" xfId="0" applyNumberFormat="1" applyFont="1" applyFill="1" applyBorder="1" applyAlignment="1">
      <alignment/>
    </xf>
    <xf numFmtId="168" fontId="22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5" fontId="20" fillId="0" borderId="25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 horizontal="left" wrapText="1" indent="1"/>
    </xf>
    <xf numFmtId="0" fontId="0" fillId="0" borderId="0" xfId="55" applyFont="1" applyAlignment="1">
      <alignment horizontal="centerContinuous" wrapText="1"/>
      <protection/>
    </xf>
    <xf numFmtId="0" fontId="0" fillId="0" borderId="0" xfId="54" applyFont="1" applyAlignment="1">
      <alignment horizontal="centerContinuous"/>
      <protection/>
    </xf>
    <xf numFmtId="49" fontId="20" fillId="0" borderId="11" xfId="55" applyNumberFormat="1" applyFont="1" applyBorder="1" applyAlignment="1">
      <alignment vertical="top" wrapText="1"/>
      <protection/>
    </xf>
    <xf numFmtId="49" fontId="20" fillId="0" borderId="11" xfId="55" applyNumberFormat="1" applyFont="1" applyBorder="1" applyAlignment="1">
      <alignment horizontal="center" vertical="top" wrapText="1"/>
      <protection/>
    </xf>
    <xf numFmtId="164" fontId="20" fillId="0" borderId="11" xfId="55" applyNumberFormat="1" applyFont="1" applyBorder="1" applyAlignment="1">
      <alignment horizontal="right" vertical="top" wrapText="1"/>
      <protection/>
    </xf>
    <xf numFmtId="49" fontId="0" fillId="0" borderId="12" xfId="55" applyNumberFormat="1" applyFont="1" applyBorder="1" applyAlignment="1">
      <alignment horizontal="left" vertical="top" wrapText="1" indent="2"/>
      <protection/>
    </xf>
    <xf numFmtId="49" fontId="0" fillId="0" borderId="12" xfId="55" applyNumberFormat="1" applyFont="1" applyBorder="1" applyAlignment="1">
      <alignment horizontal="center" vertical="top" wrapText="1"/>
      <protection/>
    </xf>
    <xf numFmtId="164" fontId="0" fillId="0" borderId="12" xfId="55" applyNumberFormat="1" applyFont="1" applyBorder="1" applyAlignment="1">
      <alignment horizontal="right" vertical="top" wrapText="1"/>
      <protection/>
    </xf>
    <xf numFmtId="49" fontId="0" fillId="0" borderId="12" xfId="55" applyNumberFormat="1" applyFont="1" applyBorder="1" applyAlignment="1">
      <alignment horizontal="left" vertical="top" wrapText="1" indent="1"/>
      <protection/>
    </xf>
    <xf numFmtId="49" fontId="20" fillId="0" borderId="12" xfId="55" applyNumberFormat="1" applyFont="1" applyBorder="1" applyAlignment="1">
      <alignment horizontal="center" vertical="top" wrapText="1"/>
      <protection/>
    </xf>
    <xf numFmtId="164" fontId="20" fillId="0" borderId="12" xfId="55" applyNumberFormat="1" applyFont="1" applyBorder="1" applyAlignment="1">
      <alignment horizontal="right" vertical="top" wrapText="1"/>
      <protection/>
    </xf>
    <xf numFmtId="49" fontId="20" fillId="0" borderId="12" xfId="55" applyNumberFormat="1" applyFont="1" applyBorder="1" applyAlignment="1">
      <alignment vertical="top" wrapText="1"/>
      <protection/>
    </xf>
    <xf numFmtId="49" fontId="20" fillId="0" borderId="12" xfId="55" applyNumberFormat="1" applyFont="1" applyBorder="1" applyAlignment="1">
      <alignment horizontal="left" vertical="top" wrapText="1" indent="1"/>
      <protection/>
    </xf>
    <xf numFmtId="49" fontId="0" fillId="0" borderId="26" xfId="55" applyNumberFormat="1" applyFont="1" applyBorder="1" applyAlignment="1">
      <alignment horizontal="left" vertical="top" wrapText="1" indent="1"/>
      <protection/>
    </xf>
    <xf numFmtId="49" fontId="0" fillId="0" borderId="27" xfId="55" applyNumberFormat="1" applyFont="1" applyBorder="1" applyAlignment="1">
      <alignment horizontal="center" vertical="top" wrapText="1"/>
      <protection/>
    </xf>
    <xf numFmtId="0" fontId="20" fillId="0" borderId="26" xfId="0" applyNumberFormat="1" applyFont="1" applyFill="1" applyBorder="1" applyAlignment="1">
      <alignment wrapText="1"/>
    </xf>
    <xf numFmtId="49" fontId="20" fillId="0" borderId="27" xfId="55" applyNumberFormat="1" applyFont="1" applyBorder="1" applyAlignment="1">
      <alignment horizontal="center" vertical="top" wrapText="1"/>
      <protection/>
    </xf>
    <xf numFmtId="0" fontId="0" fillId="0" borderId="12" xfId="0" applyNumberFormat="1" applyFont="1" applyFill="1" applyBorder="1" applyAlignment="1">
      <alignment horizontal="left" wrapText="1" indent="1"/>
    </xf>
    <xf numFmtId="49" fontId="0" fillId="0" borderId="12" xfId="55" applyNumberFormat="1" applyFont="1" applyBorder="1" applyAlignment="1">
      <alignment horizontal="justify" vertical="top" wrapText="1"/>
      <protection/>
    </xf>
    <xf numFmtId="164" fontId="0" fillId="0" borderId="12" xfId="55" applyNumberFormat="1" applyFont="1" applyBorder="1" applyAlignment="1">
      <alignment horizontal="right" vertical="top"/>
      <protection/>
    </xf>
    <xf numFmtId="49" fontId="20" fillId="0" borderId="12" xfId="55" applyNumberFormat="1" applyFont="1" applyBorder="1" applyAlignment="1">
      <alignment horizontal="justify" vertical="top" wrapText="1"/>
      <protection/>
    </xf>
    <xf numFmtId="164" fontId="20" fillId="0" borderId="12" xfId="55" applyNumberFormat="1" applyFont="1" applyBorder="1" applyAlignment="1">
      <alignment horizontal="right" vertical="top"/>
      <protection/>
    </xf>
    <xf numFmtId="49" fontId="0" fillId="0" borderId="14" xfId="55" applyNumberFormat="1" applyFont="1" applyBorder="1" applyAlignment="1">
      <alignment horizontal="left" vertical="top" wrapText="1" indent="1"/>
      <protection/>
    </xf>
    <xf numFmtId="49" fontId="0" fillId="0" borderId="14" xfId="55" applyNumberFormat="1" applyFont="1" applyBorder="1" applyAlignment="1">
      <alignment horizontal="center" vertical="top" wrapText="1"/>
      <protection/>
    </xf>
    <xf numFmtId="164" fontId="0" fillId="0" borderId="14" xfId="55" applyNumberFormat="1" applyFont="1" applyBorder="1" applyAlignment="1">
      <alignment horizontal="right" vertical="top" wrapText="1"/>
      <protection/>
    </xf>
    <xf numFmtId="165" fontId="0" fillId="0" borderId="22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wrapText="1"/>
    </xf>
    <xf numFmtId="165" fontId="22" fillId="0" borderId="12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2" fontId="22" fillId="0" borderId="12" xfId="0" applyNumberFormat="1" applyFont="1" applyBorder="1" applyAlignment="1">
      <alignment horizontal="center" wrapText="1"/>
    </xf>
    <xf numFmtId="165" fontId="22" fillId="0" borderId="11" xfId="0" applyNumberFormat="1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 wrapText="1"/>
    </xf>
    <xf numFmtId="165" fontId="0" fillId="0" borderId="17" xfId="0" applyNumberFormat="1" applyFont="1" applyFill="1" applyBorder="1" applyAlignment="1">
      <alignment/>
    </xf>
    <xf numFmtId="165" fontId="20" fillId="0" borderId="15" xfId="0" applyNumberFormat="1" applyFont="1" applyFill="1" applyBorder="1" applyAlignment="1">
      <alignment/>
    </xf>
    <xf numFmtId="165" fontId="20" fillId="0" borderId="15" xfId="0" applyNumberFormat="1" applyFont="1" applyFill="1" applyBorder="1" applyAlignment="1">
      <alignment/>
    </xf>
    <xf numFmtId="191" fontId="20" fillId="0" borderId="10" xfId="55" applyNumberFormat="1" applyFont="1" applyBorder="1" applyAlignment="1">
      <alignment horizontal="right" vertical="top"/>
      <protection/>
    </xf>
    <xf numFmtId="191" fontId="20" fillId="0" borderId="11" xfId="55" applyNumberFormat="1" applyFont="1" applyBorder="1" applyAlignment="1">
      <alignment horizontal="right" vertical="top" wrapText="1"/>
      <protection/>
    </xf>
    <xf numFmtId="191" fontId="0" fillId="0" borderId="12" xfId="55" applyNumberFormat="1" applyFont="1" applyBorder="1" applyAlignment="1">
      <alignment horizontal="right" vertical="top" wrapText="1"/>
      <protection/>
    </xf>
    <xf numFmtId="191" fontId="20" fillId="0" borderId="12" xfId="55" applyNumberFormat="1" applyFont="1" applyBorder="1" applyAlignment="1">
      <alignment horizontal="right" vertical="top" wrapText="1"/>
      <protection/>
    </xf>
    <xf numFmtId="191" fontId="0" fillId="0" borderId="12" xfId="55" applyNumberFormat="1" applyFont="1" applyBorder="1" applyAlignment="1">
      <alignment horizontal="right" vertical="top"/>
      <protection/>
    </xf>
    <xf numFmtId="191" fontId="20" fillId="0" borderId="12" xfId="55" applyNumberFormat="1" applyFont="1" applyBorder="1" applyAlignment="1">
      <alignment horizontal="right" vertical="top"/>
      <protection/>
    </xf>
    <xf numFmtId="191" fontId="0" fillId="0" borderId="14" xfId="55" applyNumberFormat="1" applyFont="1" applyBorder="1" applyAlignment="1">
      <alignment horizontal="right" vertical="top" wrapText="1"/>
      <protection/>
    </xf>
    <xf numFmtId="191" fontId="22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/>
    </xf>
    <xf numFmtId="49" fontId="18" fillId="0" borderId="0" xfId="54" applyNumberFormat="1" applyFont="1" applyAlignment="1">
      <alignment horizontal="right"/>
      <protection/>
    </xf>
    <xf numFmtId="49" fontId="0" fillId="0" borderId="18" xfId="54" applyNumberFormat="1" applyFont="1" applyBorder="1" applyAlignment="1">
      <alignment vertical="top" wrapText="1"/>
      <protection/>
    </xf>
    <xf numFmtId="49" fontId="0" fillId="0" borderId="18" xfId="54" applyNumberFormat="1" applyFont="1" applyBorder="1" applyAlignment="1">
      <alignment horizontal="center"/>
      <protection/>
    </xf>
    <xf numFmtId="49" fontId="19" fillId="0" borderId="15" xfId="54" applyNumberFormat="1" applyFont="1" applyBorder="1" applyAlignment="1">
      <alignment horizontal="center" wrapText="1"/>
      <protection/>
    </xf>
    <xf numFmtId="49" fontId="0" fillId="0" borderId="19" xfId="54" applyNumberFormat="1" applyFont="1" applyBorder="1" applyAlignment="1">
      <alignment horizontal="center" vertical="top" wrapText="1"/>
      <protection/>
    </xf>
    <xf numFmtId="49" fontId="0" fillId="0" borderId="19" xfId="54" applyNumberFormat="1" applyFont="1" applyBorder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98-4-РД от15122010 о бюджете 2011 прил (опубл в РайВестн №101 от17122010)" xfId="54"/>
    <cellStyle name="Обычный_273-4-РД от16112011 о бюджете на 2012г прил (опубл №103 от2312201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SheetLayoutView="100" zoomScalePageLayoutView="0" workbookViewId="0" topLeftCell="A112">
      <selection activeCell="D8" sqref="D8"/>
    </sheetView>
  </sheetViews>
  <sheetFormatPr defaultColWidth="9.140625" defaultRowHeight="12.75"/>
  <cols>
    <col min="1" max="1" width="21.7109375" style="0" bestFit="1" customWidth="1"/>
    <col min="2" max="2" width="34.28125" style="0" customWidth="1"/>
    <col min="3" max="3" width="12.8515625" style="0" customWidth="1"/>
    <col min="4" max="4" width="12.8515625" style="17" customWidth="1"/>
    <col min="5" max="5" width="8.28125" style="0" customWidth="1"/>
    <col min="6" max="6" width="16.28125" style="0" bestFit="1" customWidth="1"/>
    <col min="7" max="7" width="15.8515625" style="0" customWidth="1"/>
    <col min="8" max="8" width="11.140625" style="0" bestFit="1" customWidth="1"/>
  </cols>
  <sheetData>
    <row r="1" spans="1:5" ht="12.75">
      <c r="A1" t="s">
        <v>653</v>
      </c>
      <c r="B1" s="35"/>
      <c r="C1" s="35"/>
      <c r="D1" s="35"/>
      <c r="E1" s="17" t="s">
        <v>71</v>
      </c>
    </row>
    <row r="2" spans="2:5" ht="12.75">
      <c r="B2" s="35"/>
      <c r="C2" s="35"/>
      <c r="D2" s="35"/>
      <c r="E2" s="17" t="s">
        <v>72</v>
      </c>
    </row>
    <row r="3" spans="2:5" ht="12.75">
      <c r="B3" s="35"/>
      <c r="C3" s="35"/>
      <c r="D3" s="36"/>
      <c r="E3" s="36" t="s">
        <v>323</v>
      </c>
    </row>
    <row r="4" spans="1:5" ht="12.75">
      <c r="A4" s="38" t="s">
        <v>646</v>
      </c>
      <c r="B4" s="38"/>
      <c r="C4" s="38"/>
      <c r="D4" s="38"/>
      <c r="E4" s="38"/>
    </row>
    <row r="5" spans="1:5" ht="12.75">
      <c r="A5" s="1"/>
      <c r="B5" s="2"/>
      <c r="C5" s="1"/>
      <c r="E5" s="1" t="s">
        <v>73</v>
      </c>
    </row>
    <row r="6" spans="1:5" ht="45">
      <c r="A6" s="3" t="s">
        <v>74</v>
      </c>
      <c r="B6" s="4" t="s">
        <v>75</v>
      </c>
      <c r="C6" s="3" t="s">
        <v>350</v>
      </c>
      <c r="D6" s="3" t="s">
        <v>351</v>
      </c>
      <c r="E6" s="3" t="s">
        <v>283</v>
      </c>
    </row>
    <row r="7" spans="1:5" ht="12.75">
      <c r="A7" s="5" t="s">
        <v>76</v>
      </c>
      <c r="B7" s="6">
        <v>2</v>
      </c>
      <c r="C7" s="5" t="s">
        <v>77</v>
      </c>
      <c r="D7" s="5" t="s">
        <v>126</v>
      </c>
      <c r="E7" s="5" t="s">
        <v>127</v>
      </c>
    </row>
    <row r="8" spans="1:8" ht="25.5">
      <c r="A8" s="7" t="s">
        <v>78</v>
      </c>
      <c r="B8" s="8" t="s">
        <v>79</v>
      </c>
      <c r="C8" s="145">
        <f>C9+C15+C23+C31+C35+C39+C51+C57+C64+C71+K90+C90</f>
        <v>90016.34999999999</v>
      </c>
      <c r="D8" s="145">
        <f>D9+D15+D23+D31+D35+D39+D51+D57+D64+D71+L90+D90</f>
        <v>91291.72977999998</v>
      </c>
      <c r="E8" s="146" t="str">
        <f>IF(ROUND(D8/C8*100,1)&lt;=100,ROUND(D8/C8*100,1),"св.100")</f>
        <v>св.100</v>
      </c>
      <c r="H8" s="51"/>
    </row>
    <row r="9" spans="1:5" ht="12.75">
      <c r="A9" s="9" t="s">
        <v>80</v>
      </c>
      <c r="B9" s="10" t="s">
        <v>81</v>
      </c>
      <c r="C9" s="147">
        <f>C10</f>
        <v>40063.5</v>
      </c>
      <c r="D9" s="147">
        <f>D10</f>
        <v>41373.01819</v>
      </c>
      <c r="E9" s="148" t="str">
        <f aca="true" t="shared" si="0" ref="E9:E72">IF(ROUND(D9/C9*100,1)&lt;=100,ROUND(D9/C9*100,1),"св.100")</f>
        <v>св.100</v>
      </c>
    </row>
    <row r="10" spans="1:5" ht="12.75">
      <c r="A10" s="11" t="s">
        <v>82</v>
      </c>
      <c r="B10" s="12" t="s">
        <v>83</v>
      </c>
      <c r="C10" s="149">
        <f>SUM(C11:C14)</f>
        <v>40063.5</v>
      </c>
      <c r="D10" s="149">
        <f>SUM(D11:D14)</f>
        <v>41373.01819</v>
      </c>
      <c r="E10" s="150" t="str">
        <f t="shared" si="0"/>
        <v>св.100</v>
      </c>
    </row>
    <row r="11" spans="1:5" ht="102">
      <c r="A11" s="11" t="s">
        <v>84</v>
      </c>
      <c r="B11" s="12" t="s">
        <v>306</v>
      </c>
      <c r="C11" s="151">
        <v>39898.5</v>
      </c>
      <c r="D11" s="151">
        <v>41209.12569</v>
      </c>
      <c r="E11" s="152" t="str">
        <f t="shared" si="0"/>
        <v>св.100</v>
      </c>
    </row>
    <row r="12" spans="1:5" ht="153">
      <c r="A12" s="11" t="s">
        <v>85</v>
      </c>
      <c r="B12" s="12" t="s">
        <v>307</v>
      </c>
      <c r="C12" s="151">
        <v>80</v>
      </c>
      <c r="D12" s="151">
        <v>79.19635</v>
      </c>
      <c r="E12" s="152">
        <f t="shared" si="0"/>
        <v>99</v>
      </c>
    </row>
    <row r="13" spans="1:5" ht="63.75">
      <c r="A13" s="11" t="s">
        <v>86</v>
      </c>
      <c r="B13" s="12" t="s">
        <v>308</v>
      </c>
      <c r="C13" s="151">
        <v>80.5</v>
      </c>
      <c r="D13" s="151">
        <v>80.19615</v>
      </c>
      <c r="E13" s="152">
        <f t="shared" si="0"/>
        <v>99.6</v>
      </c>
    </row>
    <row r="14" spans="1:5" ht="127.5">
      <c r="A14" s="11" t="s">
        <v>87</v>
      </c>
      <c r="B14" s="12" t="s">
        <v>309</v>
      </c>
      <c r="C14" s="151">
        <v>4.5</v>
      </c>
      <c r="D14" s="151">
        <v>4.5</v>
      </c>
      <c r="E14" s="152">
        <f t="shared" si="0"/>
        <v>100</v>
      </c>
    </row>
    <row r="15" spans="1:5" ht="12.75">
      <c r="A15" s="9" t="s">
        <v>88</v>
      </c>
      <c r="B15" s="10" t="s">
        <v>89</v>
      </c>
      <c r="C15" s="147">
        <f>C16+C19+C21</f>
        <v>8931</v>
      </c>
      <c r="D15" s="147">
        <f>D16+D19+D21</f>
        <v>8713.396179999998</v>
      </c>
      <c r="E15" s="148">
        <f t="shared" si="0"/>
        <v>97.6</v>
      </c>
    </row>
    <row r="16" spans="1:5" ht="25.5">
      <c r="A16" s="11" t="s">
        <v>898</v>
      </c>
      <c r="B16" s="12" t="s">
        <v>90</v>
      </c>
      <c r="C16" s="149">
        <f>SUM(C17:C18)</f>
        <v>8902</v>
      </c>
      <c r="D16" s="149">
        <f>SUM(D17:D18)</f>
        <v>8684.526559999998</v>
      </c>
      <c r="E16" s="150">
        <f t="shared" si="0"/>
        <v>97.6</v>
      </c>
    </row>
    <row r="17" spans="1:5" ht="25.5">
      <c r="A17" s="11" t="s">
        <v>91</v>
      </c>
      <c r="B17" s="12" t="s">
        <v>90</v>
      </c>
      <c r="C17" s="151">
        <v>8886</v>
      </c>
      <c r="D17" s="151">
        <v>8668.79791</v>
      </c>
      <c r="E17" s="152">
        <f t="shared" si="0"/>
        <v>97.6</v>
      </c>
    </row>
    <row r="18" spans="1:5" ht="51">
      <c r="A18" s="11" t="s">
        <v>92</v>
      </c>
      <c r="B18" s="12" t="s">
        <v>93</v>
      </c>
      <c r="C18" s="151">
        <v>16</v>
      </c>
      <c r="D18" s="151">
        <v>15.72865</v>
      </c>
      <c r="E18" s="152">
        <f t="shared" si="0"/>
        <v>98.3</v>
      </c>
    </row>
    <row r="19" spans="1:5" ht="12.75">
      <c r="A19" s="11" t="s">
        <v>899</v>
      </c>
      <c r="B19" s="12" t="s">
        <v>94</v>
      </c>
      <c r="C19" s="149">
        <f>SUM(C20:C20)</f>
        <v>26</v>
      </c>
      <c r="D19" s="149">
        <f>SUM(D20:D20)</f>
        <v>25.86962</v>
      </c>
      <c r="E19" s="150">
        <f t="shared" si="0"/>
        <v>99.5</v>
      </c>
    </row>
    <row r="20" spans="1:5" ht="12.75">
      <c r="A20" s="11" t="s">
        <v>95</v>
      </c>
      <c r="B20" s="12" t="s">
        <v>94</v>
      </c>
      <c r="C20" s="151">
        <v>26</v>
      </c>
      <c r="D20" s="151">
        <v>25.86962</v>
      </c>
      <c r="E20" s="152">
        <f t="shared" si="0"/>
        <v>99.5</v>
      </c>
    </row>
    <row r="21" spans="1:5" ht="38.25">
      <c r="A21" s="11" t="s">
        <v>284</v>
      </c>
      <c r="B21" s="12" t="s">
        <v>286</v>
      </c>
      <c r="C21" s="149">
        <f>C22</f>
        <v>3</v>
      </c>
      <c r="D21" s="149">
        <f>D22</f>
        <v>3</v>
      </c>
      <c r="E21" s="150">
        <f t="shared" si="0"/>
        <v>100</v>
      </c>
    </row>
    <row r="22" spans="1:5" ht="51">
      <c r="A22" s="11" t="s">
        <v>285</v>
      </c>
      <c r="B22" s="12" t="s">
        <v>287</v>
      </c>
      <c r="C22" s="151">
        <v>3</v>
      </c>
      <c r="D22" s="151">
        <v>3</v>
      </c>
      <c r="E22" s="152">
        <f t="shared" si="0"/>
        <v>100</v>
      </c>
    </row>
    <row r="23" spans="1:5" ht="12.75">
      <c r="A23" s="9" t="s">
        <v>596</v>
      </c>
      <c r="B23" s="10" t="s">
        <v>597</v>
      </c>
      <c r="C23" s="147">
        <f>C24+C26</f>
        <v>13751</v>
      </c>
      <c r="D23" s="147">
        <f>D24+D26</f>
        <v>13830.956699999999</v>
      </c>
      <c r="E23" s="148" t="str">
        <f t="shared" si="0"/>
        <v>св.100</v>
      </c>
    </row>
    <row r="24" spans="1:5" ht="12.75">
      <c r="A24" s="11" t="s">
        <v>598</v>
      </c>
      <c r="B24" s="12" t="s">
        <v>599</v>
      </c>
      <c r="C24" s="149">
        <f>C25</f>
        <v>1842</v>
      </c>
      <c r="D24" s="149">
        <f>D25</f>
        <v>1809.9211</v>
      </c>
      <c r="E24" s="150">
        <f t="shared" si="0"/>
        <v>98.3</v>
      </c>
    </row>
    <row r="25" spans="1:5" ht="63.75">
      <c r="A25" s="11" t="s">
        <v>600</v>
      </c>
      <c r="B25" s="12" t="s">
        <v>601</v>
      </c>
      <c r="C25" s="151">
        <v>1842</v>
      </c>
      <c r="D25" s="151">
        <v>1809.9211</v>
      </c>
      <c r="E25" s="152">
        <f t="shared" si="0"/>
        <v>98.3</v>
      </c>
    </row>
    <row r="26" spans="1:5" ht="12.75">
      <c r="A26" s="11" t="s">
        <v>602</v>
      </c>
      <c r="B26" s="12" t="s">
        <v>603</v>
      </c>
      <c r="C26" s="149">
        <f>C27+C29</f>
        <v>11909</v>
      </c>
      <c r="D26" s="149">
        <f>D27+D29</f>
        <v>12021.0356</v>
      </c>
      <c r="E26" s="150" t="str">
        <f t="shared" si="0"/>
        <v>св.100</v>
      </c>
    </row>
    <row r="27" spans="1:5" ht="63.75">
      <c r="A27" s="11" t="s">
        <v>604</v>
      </c>
      <c r="B27" s="12" t="s">
        <v>605</v>
      </c>
      <c r="C27" s="149">
        <f>C28</f>
        <v>2793</v>
      </c>
      <c r="D27" s="149">
        <f>D28</f>
        <v>2905.30573</v>
      </c>
      <c r="E27" s="150" t="str">
        <f t="shared" si="0"/>
        <v>св.100</v>
      </c>
    </row>
    <row r="28" spans="1:5" ht="102">
      <c r="A28" s="11" t="s">
        <v>606</v>
      </c>
      <c r="B28" s="12" t="s">
        <v>607</v>
      </c>
      <c r="C28" s="151">
        <v>2793</v>
      </c>
      <c r="D28" s="151">
        <v>2905.30573</v>
      </c>
      <c r="E28" s="152" t="str">
        <f t="shared" si="0"/>
        <v>св.100</v>
      </c>
    </row>
    <row r="29" spans="1:5" ht="63.75">
      <c r="A29" s="11" t="s">
        <v>608</v>
      </c>
      <c r="B29" s="12" t="s">
        <v>609</v>
      </c>
      <c r="C29" s="149">
        <f>C30</f>
        <v>9116</v>
      </c>
      <c r="D29" s="149">
        <f>D30</f>
        <v>9115.72987</v>
      </c>
      <c r="E29" s="150">
        <f t="shared" si="0"/>
        <v>100</v>
      </c>
    </row>
    <row r="30" spans="1:5" ht="102">
      <c r="A30" s="11" t="s">
        <v>610</v>
      </c>
      <c r="B30" s="12" t="s">
        <v>611</v>
      </c>
      <c r="C30" s="151">
        <v>9116</v>
      </c>
      <c r="D30" s="151">
        <v>9115.72987</v>
      </c>
      <c r="E30" s="152">
        <f t="shared" si="0"/>
        <v>100</v>
      </c>
    </row>
    <row r="31" spans="1:5" ht="12.75">
      <c r="A31" s="9" t="s">
        <v>612</v>
      </c>
      <c r="B31" s="10" t="s">
        <v>613</v>
      </c>
      <c r="C31" s="147">
        <f>C32+C34</f>
        <v>2972.95</v>
      </c>
      <c r="D31" s="147">
        <f>D32+D34</f>
        <v>2937.63321</v>
      </c>
      <c r="E31" s="148">
        <f t="shared" si="0"/>
        <v>98.8</v>
      </c>
    </row>
    <row r="32" spans="1:5" ht="38.25">
      <c r="A32" s="11" t="s">
        <v>614</v>
      </c>
      <c r="B32" s="12" t="s">
        <v>627</v>
      </c>
      <c r="C32" s="149">
        <f>C33</f>
        <v>2963.95</v>
      </c>
      <c r="D32" s="149">
        <f>D33</f>
        <v>2928.63321</v>
      </c>
      <c r="E32" s="150">
        <f t="shared" si="0"/>
        <v>98.8</v>
      </c>
    </row>
    <row r="33" spans="1:5" ht="63.75">
      <c r="A33" s="11" t="s">
        <v>628</v>
      </c>
      <c r="B33" s="12" t="s">
        <v>629</v>
      </c>
      <c r="C33" s="151">
        <v>2963.95</v>
      </c>
      <c r="D33" s="151">
        <v>2928.63321</v>
      </c>
      <c r="E33" s="152">
        <f t="shared" si="0"/>
        <v>98.8</v>
      </c>
    </row>
    <row r="34" spans="1:5" ht="38.25">
      <c r="A34" s="11" t="s">
        <v>630</v>
      </c>
      <c r="B34" s="12" t="s">
        <v>631</v>
      </c>
      <c r="C34" s="151">
        <v>9</v>
      </c>
      <c r="D34" s="151">
        <v>9</v>
      </c>
      <c r="E34" s="152">
        <f t="shared" si="0"/>
        <v>100</v>
      </c>
    </row>
    <row r="35" spans="1:5" ht="38.25">
      <c r="A35" s="9" t="s">
        <v>632</v>
      </c>
      <c r="B35" s="10" t="s">
        <v>633</v>
      </c>
      <c r="C35" s="153">
        <f aca="true" t="shared" si="1" ref="C35:D37">C36</f>
        <v>0.4</v>
      </c>
      <c r="D35" s="153">
        <f t="shared" si="1"/>
        <v>0.39176</v>
      </c>
      <c r="E35" s="154">
        <f t="shared" si="0"/>
        <v>97.9</v>
      </c>
    </row>
    <row r="36" spans="1:5" ht="12.75">
      <c r="A36" s="11" t="s">
        <v>634</v>
      </c>
      <c r="B36" s="12" t="s">
        <v>635</v>
      </c>
      <c r="C36" s="155">
        <f t="shared" si="1"/>
        <v>0.4</v>
      </c>
      <c r="D36" s="155">
        <f t="shared" si="1"/>
        <v>0.39176</v>
      </c>
      <c r="E36" s="156">
        <f t="shared" si="0"/>
        <v>97.9</v>
      </c>
    </row>
    <row r="37" spans="1:5" ht="38.25">
      <c r="A37" s="11" t="s">
        <v>636</v>
      </c>
      <c r="B37" s="12" t="s">
        <v>637</v>
      </c>
      <c r="C37" s="155">
        <f t="shared" si="1"/>
        <v>0.4</v>
      </c>
      <c r="D37" s="155">
        <f t="shared" si="1"/>
        <v>0.39176</v>
      </c>
      <c r="E37" s="156">
        <f t="shared" si="0"/>
        <v>97.9</v>
      </c>
    </row>
    <row r="38" spans="1:5" ht="51">
      <c r="A38" s="11" t="s">
        <v>892</v>
      </c>
      <c r="B38" s="12" t="s">
        <v>638</v>
      </c>
      <c r="C38" s="157">
        <v>0.4</v>
      </c>
      <c r="D38" s="157">
        <v>0.39176</v>
      </c>
      <c r="E38" s="158">
        <f t="shared" si="0"/>
        <v>97.9</v>
      </c>
    </row>
    <row r="39" spans="1:5" ht="63.75">
      <c r="A39" s="9" t="s">
        <v>639</v>
      </c>
      <c r="B39" s="10" t="s">
        <v>640</v>
      </c>
      <c r="C39" s="147">
        <f>C40+C45+C48</f>
        <v>5252</v>
      </c>
      <c r="D39" s="147">
        <f>D40+D45+D48</f>
        <v>5310.30574</v>
      </c>
      <c r="E39" s="148" t="str">
        <f t="shared" si="0"/>
        <v>св.100</v>
      </c>
    </row>
    <row r="40" spans="1:5" ht="127.5">
      <c r="A40" s="11" t="s">
        <v>641</v>
      </c>
      <c r="B40" s="12" t="s">
        <v>642</v>
      </c>
      <c r="C40" s="149">
        <f>C41+C43</f>
        <v>4912</v>
      </c>
      <c r="D40" s="149">
        <f>D41+D43</f>
        <v>4924.36426</v>
      </c>
      <c r="E40" s="150" t="str">
        <f t="shared" si="0"/>
        <v>св.100</v>
      </c>
    </row>
    <row r="41" spans="1:5" ht="102">
      <c r="A41" s="11" t="s">
        <v>643</v>
      </c>
      <c r="B41" s="12" t="s">
        <v>644</v>
      </c>
      <c r="C41" s="149">
        <f>C42</f>
        <v>2185.5</v>
      </c>
      <c r="D41" s="149">
        <f>D42</f>
        <v>2197.89062</v>
      </c>
      <c r="E41" s="150" t="str">
        <f t="shared" si="0"/>
        <v>св.100</v>
      </c>
    </row>
    <row r="42" spans="1:5" ht="127.5">
      <c r="A42" s="11" t="s">
        <v>893</v>
      </c>
      <c r="B42" s="12" t="s">
        <v>654</v>
      </c>
      <c r="C42" s="151">
        <v>2185.5</v>
      </c>
      <c r="D42" s="151">
        <v>2197.89062</v>
      </c>
      <c r="E42" s="152" t="str">
        <f t="shared" si="0"/>
        <v>св.100</v>
      </c>
    </row>
    <row r="43" spans="1:5" ht="63.75">
      <c r="A43" s="11" t="s">
        <v>289</v>
      </c>
      <c r="B43" s="12" t="s">
        <v>290</v>
      </c>
      <c r="C43" s="149">
        <f>C44</f>
        <v>2726.5</v>
      </c>
      <c r="D43" s="149">
        <f>D44</f>
        <v>2726.47364</v>
      </c>
      <c r="E43" s="152">
        <f t="shared" si="0"/>
        <v>100</v>
      </c>
    </row>
    <row r="44" spans="1:5" ht="51">
      <c r="A44" s="11" t="s">
        <v>288</v>
      </c>
      <c r="B44" s="12" t="s">
        <v>291</v>
      </c>
      <c r="C44" s="151">
        <v>2726.5</v>
      </c>
      <c r="D44" s="151">
        <v>2726.47364</v>
      </c>
      <c r="E44" s="152">
        <f t="shared" si="0"/>
        <v>100</v>
      </c>
    </row>
    <row r="45" spans="1:5" ht="38.25">
      <c r="A45" s="11" t="s">
        <v>655</v>
      </c>
      <c r="B45" s="12" t="s">
        <v>656</v>
      </c>
      <c r="C45" s="149">
        <f>C46</f>
        <v>61.5</v>
      </c>
      <c r="D45" s="149">
        <f>D46</f>
        <v>61.4626</v>
      </c>
      <c r="E45" s="150">
        <f t="shared" si="0"/>
        <v>99.9</v>
      </c>
    </row>
    <row r="46" spans="1:5" ht="76.5">
      <c r="A46" s="11" t="s">
        <v>0</v>
      </c>
      <c r="B46" s="52" t="s">
        <v>823</v>
      </c>
      <c r="C46" s="149">
        <f>C47</f>
        <v>61.5</v>
      </c>
      <c r="D46" s="149">
        <f>D47</f>
        <v>61.4626</v>
      </c>
      <c r="E46" s="150">
        <f t="shared" si="0"/>
        <v>99.9</v>
      </c>
    </row>
    <row r="47" spans="1:5" ht="76.5">
      <c r="A47" s="11" t="s">
        <v>657</v>
      </c>
      <c r="B47" s="12" t="s">
        <v>658</v>
      </c>
      <c r="C47" s="151">
        <v>61.5</v>
      </c>
      <c r="D47" s="151">
        <v>61.4626</v>
      </c>
      <c r="E47" s="152">
        <f t="shared" si="0"/>
        <v>99.9</v>
      </c>
    </row>
    <row r="48" spans="1:5" ht="114.75">
      <c r="A48" s="11" t="s">
        <v>659</v>
      </c>
      <c r="B48" s="12" t="s">
        <v>660</v>
      </c>
      <c r="C48" s="149">
        <f>C49</f>
        <v>278.5</v>
      </c>
      <c r="D48" s="149">
        <f>D49</f>
        <v>324.47888</v>
      </c>
      <c r="E48" s="150" t="str">
        <f t="shared" si="0"/>
        <v>св.100</v>
      </c>
    </row>
    <row r="49" spans="1:5" ht="114.75">
      <c r="A49" s="11" t="s">
        <v>661</v>
      </c>
      <c r="B49" s="12" t="s">
        <v>662</v>
      </c>
      <c r="C49" s="149">
        <f>C50</f>
        <v>278.5</v>
      </c>
      <c r="D49" s="149">
        <f>D50</f>
        <v>324.47888</v>
      </c>
      <c r="E49" s="150" t="str">
        <f t="shared" si="0"/>
        <v>св.100</v>
      </c>
    </row>
    <row r="50" spans="1:5" ht="114.75">
      <c r="A50" s="11" t="s">
        <v>663</v>
      </c>
      <c r="B50" s="12" t="s">
        <v>664</v>
      </c>
      <c r="C50" s="151">
        <v>278.5</v>
      </c>
      <c r="D50" s="151">
        <v>324.47888</v>
      </c>
      <c r="E50" s="152" t="str">
        <f t="shared" si="0"/>
        <v>св.100</v>
      </c>
    </row>
    <row r="51" spans="1:5" ht="25.5">
      <c r="A51" s="9" t="s">
        <v>665</v>
      </c>
      <c r="B51" s="10" t="s">
        <v>666</v>
      </c>
      <c r="C51" s="147">
        <f>C52</f>
        <v>435</v>
      </c>
      <c r="D51" s="147">
        <f>D52</f>
        <v>441.11656</v>
      </c>
      <c r="E51" s="148" t="str">
        <f t="shared" si="0"/>
        <v>св.100</v>
      </c>
    </row>
    <row r="52" spans="1:5" ht="25.5">
      <c r="A52" s="11" t="s">
        <v>667</v>
      </c>
      <c r="B52" s="12" t="s">
        <v>668</v>
      </c>
      <c r="C52" s="149">
        <f>SUM(C53:C56)</f>
        <v>435</v>
      </c>
      <c r="D52" s="149">
        <f>SUM(D53:D56)</f>
        <v>441.11656</v>
      </c>
      <c r="E52" s="150" t="str">
        <f t="shared" si="0"/>
        <v>св.100</v>
      </c>
    </row>
    <row r="53" spans="1:5" ht="38.25">
      <c r="A53" s="11" t="s">
        <v>894</v>
      </c>
      <c r="B53" s="53" t="s">
        <v>819</v>
      </c>
      <c r="C53" s="151">
        <v>17.4</v>
      </c>
      <c r="D53" s="151">
        <v>17.30226</v>
      </c>
      <c r="E53" s="150">
        <f t="shared" si="0"/>
        <v>99.4</v>
      </c>
    </row>
    <row r="54" spans="1:5" ht="38.25">
      <c r="A54" s="11" t="s">
        <v>895</v>
      </c>
      <c r="B54" s="53" t="s">
        <v>820</v>
      </c>
      <c r="C54" s="151">
        <v>2.8</v>
      </c>
      <c r="D54" s="151">
        <v>2.74638</v>
      </c>
      <c r="E54" s="150">
        <f t="shared" si="0"/>
        <v>98.1</v>
      </c>
    </row>
    <row r="55" spans="1:5" ht="25.5">
      <c r="A55" s="11" t="s">
        <v>896</v>
      </c>
      <c r="B55" s="53" t="s">
        <v>821</v>
      </c>
      <c r="C55" s="151">
        <v>144.1</v>
      </c>
      <c r="D55" s="151">
        <v>150.40243</v>
      </c>
      <c r="E55" s="150" t="str">
        <f t="shared" si="0"/>
        <v>св.100</v>
      </c>
    </row>
    <row r="56" spans="1:5" ht="25.5">
      <c r="A56" s="11" t="s">
        <v>897</v>
      </c>
      <c r="B56" s="53" t="s">
        <v>822</v>
      </c>
      <c r="C56" s="151">
        <v>270.7</v>
      </c>
      <c r="D56" s="151">
        <v>270.66549</v>
      </c>
      <c r="E56" s="150">
        <f t="shared" si="0"/>
        <v>100</v>
      </c>
    </row>
    <row r="57" spans="1:5" ht="38.25">
      <c r="A57" s="9" t="s">
        <v>669</v>
      </c>
      <c r="B57" s="10" t="s">
        <v>310</v>
      </c>
      <c r="C57" s="147">
        <f>C58+C61</f>
        <v>8926</v>
      </c>
      <c r="D57" s="147">
        <f>D58+D61</f>
        <v>8894.09164</v>
      </c>
      <c r="E57" s="148">
        <f t="shared" si="0"/>
        <v>99.6</v>
      </c>
    </row>
    <row r="58" spans="1:5" ht="25.5">
      <c r="A58" s="11" t="s">
        <v>1</v>
      </c>
      <c r="B58" s="12" t="s">
        <v>2</v>
      </c>
      <c r="C58" s="149">
        <f>C59</f>
        <v>8836.9</v>
      </c>
      <c r="D58" s="149">
        <f>D59</f>
        <v>8805.034</v>
      </c>
      <c r="E58" s="150">
        <f t="shared" si="0"/>
        <v>99.6</v>
      </c>
    </row>
    <row r="59" spans="1:5" ht="25.5">
      <c r="A59" s="11" t="s">
        <v>3</v>
      </c>
      <c r="B59" s="12" t="s">
        <v>4</v>
      </c>
      <c r="C59" s="149">
        <f>C60</f>
        <v>8836.9</v>
      </c>
      <c r="D59" s="149">
        <f>D60</f>
        <v>8805.034</v>
      </c>
      <c r="E59" s="150">
        <f t="shared" si="0"/>
        <v>99.6</v>
      </c>
    </row>
    <row r="60" spans="1:5" ht="38.25">
      <c r="A60" s="11" t="s">
        <v>5</v>
      </c>
      <c r="B60" s="12" t="s">
        <v>6</v>
      </c>
      <c r="C60" s="151">
        <v>8836.9</v>
      </c>
      <c r="D60" s="151">
        <v>8805.034</v>
      </c>
      <c r="E60" s="152">
        <f t="shared" si="0"/>
        <v>99.6</v>
      </c>
    </row>
    <row r="61" spans="1:5" ht="25.5">
      <c r="A61" s="11" t="s">
        <v>7</v>
      </c>
      <c r="B61" s="12" t="s">
        <v>8</v>
      </c>
      <c r="C61" s="149">
        <f>C62</f>
        <v>89.1</v>
      </c>
      <c r="D61" s="149">
        <f>D62</f>
        <v>89.05764</v>
      </c>
      <c r="E61" s="150">
        <f t="shared" si="0"/>
        <v>100</v>
      </c>
    </row>
    <row r="62" spans="1:5" ht="25.5">
      <c r="A62" s="11" t="s">
        <v>9</v>
      </c>
      <c r="B62" s="12" t="s">
        <v>10</v>
      </c>
      <c r="C62" s="149">
        <f>C63</f>
        <v>89.1</v>
      </c>
      <c r="D62" s="149">
        <f>D63</f>
        <v>89.05764</v>
      </c>
      <c r="E62" s="150">
        <f t="shared" si="0"/>
        <v>100</v>
      </c>
    </row>
    <row r="63" spans="1:5" ht="25.5">
      <c r="A63" s="11" t="s">
        <v>12</v>
      </c>
      <c r="B63" s="12" t="s">
        <v>11</v>
      </c>
      <c r="C63" s="151">
        <v>89.1</v>
      </c>
      <c r="D63" s="151">
        <v>89.05764</v>
      </c>
      <c r="E63" s="152">
        <f t="shared" si="0"/>
        <v>100</v>
      </c>
    </row>
    <row r="64" spans="1:5" ht="38.25">
      <c r="A64" s="9" t="s">
        <v>670</v>
      </c>
      <c r="B64" s="10" t="s">
        <v>671</v>
      </c>
      <c r="C64" s="147">
        <f>C65+C68</f>
        <v>6939.5</v>
      </c>
      <c r="D64" s="147">
        <f>D65+D68</f>
        <v>7040.8085</v>
      </c>
      <c r="E64" s="148" t="str">
        <f t="shared" si="0"/>
        <v>св.100</v>
      </c>
    </row>
    <row r="65" spans="1:5" ht="102">
      <c r="A65" s="11" t="s">
        <v>672</v>
      </c>
      <c r="B65" s="12" t="s">
        <v>673</v>
      </c>
      <c r="C65" s="149">
        <f>C66</f>
        <v>5378.5</v>
      </c>
      <c r="D65" s="149">
        <f>D66</f>
        <v>5258.075</v>
      </c>
      <c r="E65" s="150">
        <f t="shared" si="0"/>
        <v>97.8</v>
      </c>
    </row>
    <row r="66" spans="1:5" ht="127.5">
      <c r="A66" s="11" t="s">
        <v>13</v>
      </c>
      <c r="B66" s="12" t="s">
        <v>680</v>
      </c>
      <c r="C66" s="149">
        <v>5378.5</v>
      </c>
      <c r="D66" s="149">
        <v>5258.075</v>
      </c>
      <c r="E66" s="150">
        <f t="shared" si="0"/>
        <v>97.8</v>
      </c>
    </row>
    <row r="67" spans="1:5" ht="126.75" customHeight="1">
      <c r="A67" s="11" t="s">
        <v>818</v>
      </c>
      <c r="B67" s="12" t="s">
        <v>311</v>
      </c>
      <c r="C67" s="149">
        <v>5378.5</v>
      </c>
      <c r="D67" s="149">
        <v>5258.075</v>
      </c>
      <c r="E67" s="150">
        <f t="shared" si="0"/>
        <v>97.8</v>
      </c>
    </row>
    <row r="68" spans="1:5" ht="76.5">
      <c r="A68" s="11" t="s">
        <v>681</v>
      </c>
      <c r="B68" s="12" t="s">
        <v>682</v>
      </c>
      <c r="C68" s="149">
        <f>C69</f>
        <v>1561</v>
      </c>
      <c r="D68" s="149">
        <f>D69</f>
        <v>1782.7335</v>
      </c>
      <c r="E68" s="150" t="str">
        <f t="shared" si="0"/>
        <v>св.100</v>
      </c>
    </row>
    <row r="69" spans="1:5" ht="51">
      <c r="A69" s="11" t="s">
        <v>683</v>
      </c>
      <c r="B69" s="12" t="s">
        <v>684</v>
      </c>
      <c r="C69" s="149">
        <f>C70</f>
        <v>1561</v>
      </c>
      <c r="D69" s="149">
        <f>D70</f>
        <v>1782.7335</v>
      </c>
      <c r="E69" s="150" t="str">
        <f t="shared" si="0"/>
        <v>св.100</v>
      </c>
    </row>
    <row r="70" spans="1:5" ht="76.5">
      <c r="A70" s="11" t="s">
        <v>685</v>
      </c>
      <c r="B70" s="12" t="s">
        <v>686</v>
      </c>
      <c r="C70" s="151">
        <v>1561</v>
      </c>
      <c r="D70" s="151">
        <v>1782.7335</v>
      </c>
      <c r="E70" s="152" t="str">
        <f t="shared" si="0"/>
        <v>св.100</v>
      </c>
    </row>
    <row r="71" spans="1:6" ht="25.5">
      <c r="A71" s="9" t="s">
        <v>687</v>
      </c>
      <c r="B71" s="10" t="s">
        <v>688</v>
      </c>
      <c r="C71" s="147">
        <f>C72+C75+C76+C77+C79+C82+C83+C87+C88</f>
        <v>2745</v>
      </c>
      <c r="D71" s="147">
        <f>D72+D75+D76+D77+D79+D82+D83+D87+D88</f>
        <v>2750.44644</v>
      </c>
      <c r="E71" s="148" t="str">
        <f t="shared" si="0"/>
        <v>св.100</v>
      </c>
      <c r="F71" s="51"/>
    </row>
    <row r="72" spans="1:5" ht="38.25">
      <c r="A72" s="11" t="s">
        <v>689</v>
      </c>
      <c r="B72" s="12" t="s">
        <v>690</v>
      </c>
      <c r="C72" s="149">
        <f>C73+C74</f>
        <v>223.5</v>
      </c>
      <c r="D72" s="149">
        <f>D73+D74</f>
        <v>223.22207</v>
      </c>
      <c r="E72" s="150">
        <f t="shared" si="0"/>
        <v>99.9</v>
      </c>
    </row>
    <row r="73" spans="1:5" ht="165.75">
      <c r="A73" s="11" t="s">
        <v>691</v>
      </c>
      <c r="B73" s="12" t="s">
        <v>300</v>
      </c>
      <c r="C73" s="151">
        <v>213.5</v>
      </c>
      <c r="D73" s="151">
        <v>213.17207</v>
      </c>
      <c r="E73" s="152">
        <f aca="true" t="shared" si="2" ref="E73:E122">IF(ROUND(D73/C73*100,1)&lt;=100,ROUND(D73/C73*100,1),"св.100")</f>
        <v>99.8</v>
      </c>
    </row>
    <row r="74" spans="1:5" ht="76.5">
      <c r="A74" s="11" t="s">
        <v>301</v>
      </c>
      <c r="B74" s="12" t="s">
        <v>302</v>
      </c>
      <c r="C74" s="151">
        <v>10</v>
      </c>
      <c r="D74" s="151">
        <v>10.05</v>
      </c>
      <c r="E74" s="152" t="str">
        <f t="shared" si="2"/>
        <v>св.100</v>
      </c>
    </row>
    <row r="75" spans="1:5" ht="89.25">
      <c r="A75" s="11" t="s">
        <v>303</v>
      </c>
      <c r="B75" s="12" t="s">
        <v>304</v>
      </c>
      <c r="C75" s="151">
        <v>135</v>
      </c>
      <c r="D75" s="151">
        <v>137</v>
      </c>
      <c r="E75" s="152" t="str">
        <f t="shared" si="2"/>
        <v>св.100</v>
      </c>
    </row>
    <row r="76" spans="1:5" ht="89.25">
      <c r="A76" s="11" t="s">
        <v>14</v>
      </c>
      <c r="B76" s="12" t="s">
        <v>15</v>
      </c>
      <c r="C76" s="151">
        <v>42</v>
      </c>
      <c r="D76" s="151">
        <v>43</v>
      </c>
      <c r="E76" s="152" t="str">
        <f t="shared" si="2"/>
        <v>св.100</v>
      </c>
    </row>
    <row r="77" spans="1:5" ht="63.75">
      <c r="A77" s="11" t="s">
        <v>718</v>
      </c>
      <c r="B77" s="12" t="s">
        <v>720</v>
      </c>
      <c r="C77" s="149">
        <f>C78</f>
        <v>178</v>
      </c>
      <c r="D77" s="149">
        <f>D78</f>
        <v>178.64375</v>
      </c>
      <c r="E77" s="150" t="str">
        <f t="shared" si="2"/>
        <v>св.100</v>
      </c>
    </row>
    <row r="78" spans="1:5" ht="76.5">
      <c r="A78" s="11" t="s">
        <v>719</v>
      </c>
      <c r="B78" s="12" t="s">
        <v>456</v>
      </c>
      <c r="C78" s="151">
        <v>178</v>
      </c>
      <c r="D78" s="151">
        <v>178.64375</v>
      </c>
      <c r="E78" s="152" t="str">
        <f t="shared" si="2"/>
        <v>св.100</v>
      </c>
    </row>
    <row r="79" spans="1:5" ht="127.5">
      <c r="A79" s="11" t="s">
        <v>16</v>
      </c>
      <c r="B79" s="12" t="s">
        <v>693</v>
      </c>
      <c r="C79" s="149">
        <f>SUM(C80:C81)</f>
        <v>25.5</v>
      </c>
      <c r="D79" s="149">
        <f>SUM(D80:D81)</f>
        <v>26</v>
      </c>
      <c r="E79" s="150" t="str">
        <f t="shared" si="2"/>
        <v>св.100</v>
      </c>
    </row>
    <row r="80" spans="1:5" ht="38.25">
      <c r="A80" s="11" t="s">
        <v>292</v>
      </c>
      <c r="B80" s="12" t="s">
        <v>293</v>
      </c>
      <c r="C80" s="151">
        <v>19.5</v>
      </c>
      <c r="D80" s="151">
        <v>19.5</v>
      </c>
      <c r="E80" s="150">
        <f t="shared" si="2"/>
        <v>100</v>
      </c>
    </row>
    <row r="81" spans="1:5" ht="38.25">
      <c r="A81" s="11" t="s">
        <v>694</v>
      </c>
      <c r="B81" s="12" t="s">
        <v>695</v>
      </c>
      <c r="C81" s="151">
        <v>6</v>
      </c>
      <c r="D81" s="151">
        <v>6.5</v>
      </c>
      <c r="E81" s="152" t="str">
        <f t="shared" si="2"/>
        <v>св.100</v>
      </c>
    </row>
    <row r="82" spans="1:5" ht="76.5">
      <c r="A82" s="11" t="s">
        <v>696</v>
      </c>
      <c r="B82" s="12" t="s">
        <v>697</v>
      </c>
      <c r="C82" s="151">
        <v>990</v>
      </c>
      <c r="D82" s="151">
        <v>990.2</v>
      </c>
      <c r="E82" s="152">
        <f t="shared" si="2"/>
        <v>100</v>
      </c>
    </row>
    <row r="83" spans="1:5" ht="38.25">
      <c r="A83" s="11" t="s">
        <v>698</v>
      </c>
      <c r="B83" s="12" t="s">
        <v>21</v>
      </c>
      <c r="C83" s="149">
        <f>C84+C86</f>
        <v>110.5</v>
      </c>
      <c r="D83" s="149">
        <f>D84+D86</f>
        <v>110.25466</v>
      </c>
      <c r="E83" s="150">
        <f t="shared" si="2"/>
        <v>99.8</v>
      </c>
    </row>
    <row r="84" spans="1:5" ht="63.75">
      <c r="A84" s="11" t="s">
        <v>17</v>
      </c>
      <c r="B84" s="12" t="s">
        <v>22</v>
      </c>
      <c r="C84" s="149">
        <f>C85</f>
        <v>2</v>
      </c>
      <c r="D84" s="149">
        <f>D85</f>
        <v>2</v>
      </c>
      <c r="E84" s="150">
        <f t="shared" si="2"/>
        <v>100</v>
      </c>
    </row>
    <row r="85" spans="1:5" ht="76.5">
      <c r="A85" s="11" t="s">
        <v>18</v>
      </c>
      <c r="B85" s="12" t="s">
        <v>23</v>
      </c>
      <c r="C85" s="151">
        <v>2</v>
      </c>
      <c r="D85" s="151">
        <v>2</v>
      </c>
      <c r="E85" s="152">
        <f t="shared" si="2"/>
        <v>100</v>
      </c>
    </row>
    <row r="86" spans="1:5" ht="38.25">
      <c r="A86" s="11" t="s">
        <v>19</v>
      </c>
      <c r="B86" s="12" t="s">
        <v>24</v>
      </c>
      <c r="C86" s="151">
        <v>108.5</v>
      </c>
      <c r="D86" s="151">
        <v>108.25466</v>
      </c>
      <c r="E86" s="152">
        <f t="shared" si="2"/>
        <v>99.8</v>
      </c>
    </row>
    <row r="87" spans="1:5" ht="102">
      <c r="A87" s="11" t="s">
        <v>20</v>
      </c>
      <c r="B87" s="52" t="s">
        <v>25</v>
      </c>
      <c r="C87" s="151">
        <v>15.5</v>
      </c>
      <c r="D87" s="151">
        <v>15.5</v>
      </c>
      <c r="E87" s="152">
        <f t="shared" si="2"/>
        <v>100</v>
      </c>
    </row>
    <row r="88" spans="1:5" ht="38.25">
      <c r="A88" s="11" t="s">
        <v>699</v>
      </c>
      <c r="B88" s="12" t="s">
        <v>700</v>
      </c>
      <c r="C88" s="149">
        <f>C89</f>
        <v>1025</v>
      </c>
      <c r="D88" s="149">
        <f>D89</f>
        <v>1026.62596</v>
      </c>
      <c r="E88" s="150" t="str">
        <f t="shared" si="2"/>
        <v>св.100</v>
      </c>
    </row>
    <row r="89" spans="1:5" ht="51">
      <c r="A89" s="11" t="s">
        <v>701</v>
      </c>
      <c r="B89" s="12" t="s">
        <v>702</v>
      </c>
      <c r="C89" s="151">
        <v>1025</v>
      </c>
      <c r="D89" s="151">
        <v>1026.62596</v>
      </c>
      <c r="E89" s="152" t="str">
        <f t="shared" si="2"/>
        <v>св.100</v>
      </c>
    </row>
    <row r="90" spans="1:5" ht="12.75">
      <c r="A90" s="9" t="s">
        <v>294</v>
      </c>
      <c r="B90" s="10" t="s">
        <v>295</v>
      </c>
      <c r="C90" s="147">
        <f>C91</f>
        <v>0</v>
      </c>
      <c r="D90" s="147">
        <f>D91</f>
        <v>-0.43514</v>
      </c>
      <c r="E90" s="152"/>
    </row>
    <row r="91" spans="1:5" ht="12.75">
      <c r="A91" s="11" t="s">
        <v>297</v>
      </c>
      <c r="B91" s="12" t="s">
        <v>296</v>
      </c>
      <c r="C91" s="149">
        <f>C92</f>
        <v>0</v>
      </c>
      <c r="D91" s="149">
        <f>D92</f>
        <v>-0.43514</v>
      </c>
      <c r="E91" s="152"/>
    </row>
    <row r="92" spans="1:5" ht="38.25">
      <c r="A92" s="11" t="s">
        <v>298</v>
      </c>
      <c r="B92" s="12" t="s">
        <v>299</v>
      </c>
      <c r="C92" s="151"/>
      <c r="D92" s="151">
        <v>-0.43514</v>
      </c>
      <c r="E92" s="152"/>
    </row>
    <row r="93" spans="1:6" ht="12.75">
      <c r="A93" s="9" t="s">
        <v>703</v>
      </c>
      <c r="B93" s="10" t="s">
        <v>704</v>
      </c>
      <c r="C93" s="147">
        <f>C94+C118+C120</f>
        <v>169043.45457</v>
      </c>
      <c r="D93" s="147">
        <f>D94+D118+D120</f>
        <v>165191.21438</v>
      </c>
      <c r="E93" s="148">
        <f t="shared" si="2"/>
        <v>97.7</v>
      </c>
      <c r="F93" s="51"/>
    </row>
    <row r="94" spans="1:6" ht="38.25">
      <c r="A94" s="9" t="s">
        <v>705</v>
      </c>
      <c r="B94" s="10" t="s">
        <v>706</v>
      </c>
      <c r="C94" s="147">
        <f>C95+C100+C106+C115</f>
        <v>167135.996</v>
      </c>
      <c r="D94" s="147">
        <f>D95+D100+D106+D115</f>
        <v>166539.02019</v>
      </c>
      <c r="E94" s="148">
        <f t="shared" si="2"/>
        <v>99.6</v>
      </c>
      <c r="F94" s="51"/>
    </row>
    <row r="95" spans="1:5" ht="25.5">
      <c r="A95" s="11" t="s">
        <v>707</v>
      </c>
      <c r="B95" s="12" t="s">
        <v>708</v>
      </c>
      <c r="C95" s="149">
        <f>C96+C98</f>
        <v>31529</v>
      </c>
      <c r="D95" s="149">
        <f>D96+D98</f>
        <v>31529</v>
      </c>
      <c r="E95" s="150">
        <f t="shared" si="2"/>
        <v>100</v>
      </c>
    </row>
    <row r="96" spans="1:5" ht="25.5">
      <c r="A96" s="56" t="s">
        <v>26</v>
      </c>
      <c r="B96" s="53" t="s">
        <v>27</v>
      </c>
      <c r="C96" s="159">
        <f>C97</f>
        <v>29833</v>
      </c>
      <c r="D96" s="159">
        <f>D97</f>
        <v>29833</v>
      </c>
      <c r="E96" s="150">
        <f t="shared" si="2"/>
        <v>100</v>
      </c>
    </row>
    <row r="97" spans="1:5" ht="38.25">
      <c r="A97" s="56" t="s">
        <v>28</v>
      </c>
      <c r="B97" s="53" t="s">
        <v>29</v>
      </c>
      <c r="C97" s="160">
        <v>29833</v>
      </c>
      <c r="D97" s="151">
        <v>29833</v>
      </c>
      <c r="E97" s="152">
        <f t="shared" si="2"/>
        <v>100</v>
      </c>
    </row>
    <row r="98" spans="1:5" ht="38.25">
      <c r="A98" s="11" t="s">
        <v>709</v>
      </c>
      <c r="B98" s="12" t="s">
        <v>710</v>
      </c>
      <c r="C98" s="149">
        <f>C99</f>
        <v>1696</v>
      </c>
      <c r="D98" s="149">
        <f>D99</f>
        <v>1696</v>
      </c>
      <c r="E98" s="150">
        <f t="shared" si="2"/>
        <v>100</v>
      </c>
    </row>
    <row r="99" spans="1:5" ht="51">
      <c r="A99" s="11" t="s">
        <v>711</v>
      </c>
      <c r="B99" s="12" t="s">
        <v>712</v>
      </c>
      <c r="C99" s="151">
        <v>1696</v>
      </c>
      <c r="D99" s="151">
        <v>1696</v>
      </c>
      <c r="E99" s="152">
        <f t="shared" si="2"/>
        <v>100</v>
      </c>
    </row>
    <row r="100" spans="1:5" ht="51">
      <c r="A100" s="11" t="s">
        <v>53</v>
      </c>
      <c r="B100" s="11" t="s">
        <v>67</v>
      </c>
      <c r="C100" s="149">
        <f>C101+C103+C104</f>
        <v>44762.396</v>
      </c>
      <c r="D100" s="149">
        <f>D101+D103+D104</f>
        <v>44361.884</v>
      </c>
      <c r="E100" s="150">
        <f t="shared" si="2"/>
        <v>99.1</v>
      </c>
    </row>
    <row r="101" spans="1:5" ht="25.5">
      <c r="A101" s="11" t="s">
        <v>809</v>
      </c>
      <c r="B101" s="11" t="s">
        <v>810</v>
      </c>
      <c r="C101" s="149">
        <f>C102</f>
        <v>480.201</v>
      </c>
      <c r="D101" s="149">
        <f>D102</f>
        <v>362.518</v>
      </c>
      <c r="E101" s="150">
        <f t="shared" si="2"/>
        <v>75.5</v>
      </c>
    </row>
    <row r="102" spans="1:5" ht="38.25">
      <c r="A102" s="11" t="s">
        <v>721</v>
      </c>
      <c r="B102" s="11" t="s">
        <v>716</v>
      </c>
      <c r="C102" s="151">
        <v>480.201</v>
      </c>
      <c r="D102" s="151">
        <v>362.518</v>
      </c>
      <c r="E102" s="152">
        <f t="shared" si="2"/>
        <v>75.5</v>
      </c>
    </row>
    <row r="103" spans="1:6" ht="102">
      <c r="A103" s="11" t="s">
        <v>164</v>
      </c>
      <c r="B103" s="11" t="s">
        <v>165</v>
      </c>
      <c r="C103" s="151"/>
      <c r="D103" s="151"/>
      <c r="E103" s="152" t="e">
        <f t="shared" si="2"/>
        <v>#DIV/0!</v>
      </c>
      <c r="F103" t="s">
        <v>645</v>
      </c>
    </row>
    <row r="104" spans="1:5" ht="12.75">
      <c r="A104" s="11" t="s">
        <v>68</v>
      </c>
      <c r="B104" s="11" t="s">
        <v>69</v>
      </c>
      <c r="C104" s="149">
        <f>C105</f>
        <v>44282.195</v>
      </c>
      <c r="D104" s="149">
        <f>D105</f>
        <v>43999.366</v>
      </c>
      <c r="E104" s="150">
        <f t="shared" si="2"/>
        <v>99.4</v>
      </c>
    </row>
    <row r="105" spans="1:5" ht="25.5">
      <c r="A105" s="11" t="s">
        <v>113</v>
      </c>
      <c r="B105" s="11" t="s">
        <v>70</v>
      </c>
      <c r="C105" s="151">
        <v>44282.195</v>
      </c>
      <c r="D105" s="151">
        <v>43999.366</v>
      </c>
      <c r="E105" s="152">
        <f t="shared" si="2"/>
        <v>99.4</v>
      </c>
    </row>
    <row r="106" spans="1:6" ht="38.25">
      <c r="A106" s="11" t="s">
        <v>713</v>
      </c>
      <c r="B106" s="12" t="s">
        <v>714</v>
      </c>
      <c r="C106" s="149">
        <f>C107+C109+C111+C113</f>
        <v>90724.6</v>
      </c>
      <c r="D106" s="149">
        <f>D107+D109+D111+D113</f>
        <v>90528.13619</v>
      </c>
      <c r="E106" s="150">
        <f t="shared" si="2"/>
        <v>99.8</v>
      </c>
      <c r="F106" s="51"/>
    </row>
    <row r="107" spans="1:5" ht="76.5">
      <c r="A107" s="11" t="s">
        <v>815</v>
      </c>
      <c r="B107" s="12" t="s">
        <v>313</v>
      </c>
      <c r="C107" s="149">
        <f>C108</f>
        <v>148</v>
      </c>
      <c r="D107" s="149">
        <f>D108</f>
        <v>148</v>
      </c>
      <c r="E107" s="150">
        <f t="shared" si="2"/>
        <v>100</v>
      </c>
    </row>
    <row r="108" spans="1:5" ht="76.5">
      <c r="A108" s="11" t="s">
        <v>314</v>
      </c>
      <c r="B108" s="12" t="s">
        <v>315</v>
      </c>
      <c r="C108" s="151">
        <v>148</v>
      </c>
      <c r="D108" s="151">
        <v>148</v>
      </c>
      <c r="E108" s="152">
        <f t="shared" si="2"/>
        <v>100</v>
      </c>
    </row>
    <row r="109" spans="1:5" ht="63.75">
      <c r="A109" s="11" t="s">
        <v>316</v>
      </c>
      <c r="B109" s="11" t="s">
        <v>317</v>
      </c>
      <c r="C109" s="139">
        <f>C110</f>
        <v>934</v>
      </c>
      <c r="D109" s="139">
        <f>D110</f>
        <v>934</v>
      </c>
      <c r="E109" s="140">
        <f t="shared" si="2"/>
        <v>100</v>
      </c>
    </row>
    <row r="110" spans="1:5" ht="51">
      <c r="A110" s="11" t="s">
        <v>318</v>
      </c>
      <c r="B110" s="11" t="s">
        <v>319</v>
      </c>
      <c r="C110" s="141">
        <v>934</v>
      </c>
      <c r="D110" s="141">
        <v>934</v>
      </c>
      <c r="E110" s="142">
        <f t="shared" si="2"/>
        <v>100</v>
      </c>
    </row>
    <row r="111" spans="1:5" ht="76.5">
      <c r="A111" s="11" t="s">
        <v>320</v>
      </c>
      <c r="B111" s="12" t="s">
        <v>321</v>
      </c>
      <c r="C111" s="149">
        <f>C112</f>
        <v>2707</v>
      </c>
      <c r="D111" s="149">
        <f>D112</f>
        <v>2510.53619</v>
      </c>
      <c r="E111" s="150">
        <f t="shared" si="2"/>
        <v>92.7</v>
      </c>
    </row>
    <row r="112" spans="1:5" ht="76.5">
      <c r="A112" s="11" t="s">
        <v>322</v>
      </c>
      <c r="B112" s="12" t="s">
        <v>324</v>
      </c>
      <c r="C112" s="151">
        <v>2707</v>
      </c>
      <c r="D112" s="151">
        <v>2510.53619</v>
      </c>
      <c r="E112" s="152">
        <f t="shared" si="2"/>
        <v>92.7</v>
      </c>
    </row>
    <row r="113" spans="1:5" ht="12.75">
      <c r="A113" s="11" t="s">
        <v>325</v>
      </c>
      <c r="B113" s="12" t="s">
        <v>326</v>
      </c>
      <c r="C113" s="149">
        <f>C114</f>
        <v>86935.6</v>
      </c>
      <c r="D113" s="149">
        <f>D114</f>
        <v>86935.6</v>
      </c>
      <c r="E113" s="150">
        <f t="shared" si="2"/>
        <v>100</v>
      </c>
    </row>
    <row r="114" spans="1:5" ht="25.5">
      <c r="A114" s="11" t="s">
        <v>327</v>
      </c>
      <c r="B114" s="12" t="s">
        <v>328</v>
      </c>
      <c r="C114" s="151">
        <v>86935.6</v>
      </c>
      <c r="D114" s="151">
        <v>86935.6</v>
      </c>
      <c r="E114" s="152">
        <f t="shared" si="2"/>
        <v>100</v>
      </c>
    </row>
    <row r="115" spans="1:5" ht="12.75">
      <c r="A115" s="11" t="s">
        <v>329</v>
      </c>
      <c r="B115" s="12" t="s">
        <v>330</v>
      </c>
      <c r="C115" s="149">
        <f>C116</f>
        <v>120</v>
      </c>
      <c r="D115" s="149">
        <f>D116</f>
        <v>120</v>
      </c>
      <c r="E115" s="150">
        <f t="shared" si="2"/>
        <v>100</v>
      </c>
    </row>
    <row r="116" spans="1:5" ht="76.5">
      <c r="A116" s="11" t="s">
        <v>331</v>
      </c>
      <c r="B116" s="12" t="s">
        <v>332</v>
      </c>
      <c r="C116" s="149">
        <f>C117</f>
        <v>120</v>
      </c>
      <c r="D116" s="149">
        <f>D117</f>
        <v>120</v>
      </c>
      <c r="E116" s="150">
        <f t="shared" si="2"/>
        <v>100</v>
      </c>
    </row>
    <row r="117" spans="1:5" ht="89.25">
      <c r="A117" s="11" t="s">
        <v>333</v>
      </c>
      <c r="B117" s="12" t="s">
        <v>334</v>
      </c>
      <c r="C117" s="151">
        <v>120</v>
      </c>
      <c r="D117" s="151">
        <v>120</v>
      </c>
      <c r="E117" s="152">
        <f t="shared" si="2"/>
        <v>100</v>
      </c>
    </row>
    <row r="118" spans="1:5" ht="12.75">
      <c r="A118" s="11" t="s">
        <v>677</v>
      </c>
      <c r="B118" s="12" t="s">
        <v>678</v>
      </c>
      <c r="C118" s="149">
        <f>C119</f>
        <v>1907.45857</v>
      </c>
      <c r="D118" s="149">
        <f>D119</f>
        <v>1907.45857</v>
      </c>
      <c r="E118" s="152">
        <f t="shared" si="2"/>
        <v>100</v>
      </c>
    </row>
    <row r="119" spans="1:5" ht="25.5">
      <c r="A119" s="11" t="s">
        <v>335</v>
      </c>
      <c r="B119" s="12" t="s">
        <v>679</v>
      </c>
      <c r="C119" s="151">
        <v>1907.45857</v>
      </c>
      <c r="D119" s="151">
        <v>1907.45857</v>
      </c>
      <c r="E119" s="152">
        <f t="shared" si="2"/>
        <v>100</v>
      </c>
    </row>
    <row r="120" spans="1:5" ht="51">
      <c r="A120" s="11" t="s">
        <v>30</v>
      </c>
      <c r="B120" s="12" t="s">
        <v>31</v>
      </c>
      <c r="C120" s="149">
        <f>C121</f>
        <v>0</v>
      </c>
      <c r="D120" s="149">
        <f>D121</f>
        <v>-3255.26438</v>
      </c>
      <c r="E120" s="150"/>
    </row>
    <row r="121" spans="1:5" ht="63.75">
      <c r="A121" s="57" t="s">
        <v>312</v>
      </c>
      <c r="B121" s="19" t="s">
        <v>32</v>
      </c>
      <c r="C121" s="143"/>
      <c r="D121" s="143">
        <v>-3255.26438</v>
      </c>
      <c r="E121" s="144"/>
    </row>
    <row r="122" spans="1:6" ht="12.75">
      <c r="A122" s="14"/>
      <c r="B122" s="15" t="s">
        <v>336</v>
      </c>
      <c r="C122" s="161">
        <f>C8+C93</f>
        <v>259059.80456999998</v>
      </c>
      <c r="D122" s="161">
        <f>D8+D93</f>
        <v>256482.94415999996</v>
      </c>
      <c r="E122" s="162">
        <f t="shared" si="2"/>
        <v>99</v>
      </c>
      <c r="F122" s="51"/>
    </row>
    <row r="123" spans="1:7" ht="12.75">
      <c r="A123" s="14"/>
      <c r="B123" s="15" t="s">
        <v>337</v>
      </c>
      <c r="C123" s="161"/>
      <c r="D123" s="161"/>
      <c r="E123" s="162"/>
      <c r="F123" s="51"/>
      <c r="G123" s="51"/>
    </row>
    <row r="124" ht="12.75">
      <c r="D124" s="20"/>
    </row>
  </sheetData>
  <sheetProtection/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37.28125" style="0" customWidth="1"/>
    <col min="3" max="3" width="13.7109375" style="0" customWidth="1"/>
    <col min="4" max="4" width="14.28125" style="0" customWidth="1"/>
  </cols>
  <sheetData>
    <row r="1" spans="1:5" ht="12.75">
      <c r="A1" t="s">
        <v>653</v>
      </c>
      <c r="B1" s="35"/>
      <c r="C1" s="35"/>
      <c r="D1" s="35"/>
      <c r="E1" s="35" t="s">
        <v>352</v>
      </c>
    </row>
    <row r="2" spans="2:5" ht="12.75">
      <c r="B2" s="35"/>
      <c r="C2" s="35"/>
      <c r="D2" s="35"/>
      <c r="E2" s="35" t="s">
        <v>72</v>
      </c>
    </row>
    <row r="3" spans="2:5" ht="12.75">
      <c r="B3" s="35"/>
      <c r="C3" s="35"/>
      <c r="D3" s="35"/>
      <c r="E3" s="36" t="s">
        <v>54</v>
      </c>
    </row>
    <row r="4" spans="1:5" ht="25.5">
      <c r="A4" s="38" t="s">
        <v>647</v>
      </c>
      <c r="B4" s="38"/>
      <c r="C4" s="38"/>
      <c r="D4" s="38"/>
      <c r="E4" s="38"/>
    </row>
    <row r="5" spans="1:5" ht="12.75">
      <c r="A5" s="16"/>
      <c r="B5" s="2"/>
      <c r="E5" t="s">
        <v>73</v>
      </c>
    </row>
    <row r="6" spans="1:5" ht="45">
      <c r="A6" s="4" t="s">
        <v>834</v>
      </c>
      <c r="B6" s="4" t="s">
        <v>835</v>
      </c>
      <c r="C6" s="4" t="s">
        <v>350</v>
      </c>
      <c r="D6" s="4" t="s">
        <v>351</v>
      </c>
      <c r="E6" s="4" t="s">
        <v>283</v>
      </c>
    </row>
    <row r="7" spans="1:5" ht="12.7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ht="25.5">
      <c r="A8" s="58" t="s">
        <v>38</v>
      </c>
      <c r="B8" s="243" t="s">
        <v>39</v>
      </c>
      <c r="C8" s="245">
        <f>C9+C18</f>
        <v>83864.10700000002</v>
      </c>
      <c r="D8" s="245">
        <f>D9+D18</f>
        <v>81125.76335</v>
      </c>
      <c r="E8" s="246">
        <f aca="true" t="shared" si="0" ref="E8:E27">ROUND(D8/C8*100,1)</f>
        <v>96.7</v>
      </c>
    </row>
    <row r="9" spans="1:5" ht="25.5">
      <c r="A9" s="18" t="s">
        <v>110</v>
      </c>
      <c r="B9" s="59" t="s">
        <v>57</v>
      </c>
      <c r="C9" s="242">
        <f>C10+C13</f>
        <v>38126.570999999996</v>
      </c>
      <c r="D9" s="242">
        <f>D10+D13</f>
        <v>36362.09</v>
      </c>
      <c r="E9" s="244">
        <f t="shared" si="0"/>
        <v>95.4</v>
      </c>
    </row>
    <row r="10" spans="1:5" ht="25.5">
      <c r="A10" s="18" t="s">
        <v>151</v>
      </c>
      <c r="B10" s="37" t="s">
        <v>152</v>
      </c>
      <c r="C10" s="242">
        <f>C11</f>
        <v>1764.481</v>
      </c>
      <c r="D10" s="242">
        <f>D11</f>
        <v>0</v>
      </c>
      <c r="E10" s="241">
        <f t="shared" si="0"/>
        <v>0</v>
      </c>
    </row>
    <row r="11" spans="1:5" ht="38.25">
      <c r="A11" s="18" t="s">
        <v>153</v>
      </c>
      <c r="B11" s="37" t="s">
        <v>154</v>
      </c>
      <c r="C11" s="242">
        <f>C12</f>
        <v>1764.481</v>
      </c>
      <c r="D11" s="242">
        <f>D12</f>
        <v>0</v>
      </c>
      <c r="E11" s="241">
        <f t="shared" si="0"/>
        <v>0</v>
      </c>
    </row>
    <row r="12" spans="1:5" ht="51">
      <c r="A12" s="18" t="s">
        <v>349</v>
      </c>
      <c r="B12" s="37" t="s">
        <v>155</v>
      </c>
      <c r="C12" s="62">
        <v>1764.481</v>
      </c>
      <c r="D12" s="62">
        <v>0</v>
      </c>
      <c r="E12" s="61">
        <f t="shared" si="0"/>
        <v>0</v>
      </c>
    </row>
    <row r="13" spans="1:5" ht="38.25">
      <c r="A13" s="54" t="s">
        <v>445</v>
      </c>
      <c r="B13" s="55" t="s">
        <v>621</v>
      </c>
      <c r="C13" s="242">
        <f>C14+C16</f>
        <v>36362.09</v>
      </c>
      <c r="D13" s="242">
        <f>D14+D16</f>
        <v>36362.09</v>
      </c>
      <c r="E13" s="241">
        <f t="shared" si="0"/>
        <v>100</v>
      </c>
    </row>
    <row r="14" spans="1:5" ht="51">
      <c r="A14" s="54" t="s">
        <v>56</v>
      </c>
      <c r="B14" s="55" t="s">
        <v>33</v>
      </c>
      <c r="C14" s="242">
        <f>C15</f>
        <v>42960.09</v>
      </c>
      <c r="D14" s="242">
        <f>D15</f>
        <v>42960.09</v>
      </c>
      <c r="E14" s="241">
        <f t="shared" si="0"/>
        <v>100</v>
      </c>
    </row>
    <row r="15" spans="1:5" ht="63.75">
      <c r="A15" s="54" t="s">
        <v>55</v>
      </c>
      <c r="B15" s="55" t="s">
        <v>446</v>
      </c>
      <c r="C15" s="62">
        <v>42960.09</v>
      </c>
      <c r="D15" s="62">
        <v>42960.09</v>
      </c>
      <c r="E15" s="61">
        <f t="shared" si="0"/>
        <v>100</v>
      </c>
    </row>
    <row r="16" spans="1:5" ht="63.75">
      <c r="A16" s="54" t="s">
        <v>457</v>
      </c>
      <c r="B16" s="55" t="s">
        <v>458</v>
      </c>
      <c r="C16" s="62">
        <f>C17</f>
        <v>-6598</v>
      </c>
      <c r="D16" s="62">
        <f>D17</f>
        <v>-6598</v>
      </c>
      <c r="E16" s="61">
        <f t="shared" si="0"/>
        <v>100</v>
      </c>
    </row>
    <row r="17" spans="1:5" ht="63.75">
      <c r="A17" s="54" t="s">
        <v>459</v>
      </c>
      <c r="B17" s="55" t="s">
        <v>460</v>
      </c>
      <c r="C17" s="62">
        <v>-6598</v>
      </c>
      <c r="D17" s="62">
        <v>-6598</v>
      </c>
      <c r="E17" s="61">
        <f t="shared" si="0"/>
        <v>100</v>
      </c>
    </row>
    <row r="18" spans="1:5" ht="12.75">
      <c r="A18" s="18" t="s">
        <v>110</v>
      </c>
      <c r="B18" s="12" t="s">
        <v>34</v>
      </c>
      <c r="C18" s="242">
        <f>C19</f>
        <v>45737.53600000002</v>
      </c>
      <c r="D18" s="242">
        <f>D19</f>
        <v>44763.67335</v>
      </c>
      <c r="E18" s="241">
        <f t="shared" si="0"/>
        <v>97.9</v>
      </c>
    </row>
    <row r="19" spans="1:5" ht="25.5">
      <c r="A19" s="18" t="s">
        <v>836</v>
      </c>
      <c r="B19" s="12" t="s">
        <v>35</v>
      </c>
      <c r="C19" s="242">
        <f>C24+C20</f>
        <v>45737.53600000002</v>
      </c>
      <c r="D19" s="242">
        <f>D25+D21</f>
        <v>44763.67335</v>
      </c>
      <c r="E19" s="241">
        <f t="shared" si="0"/>
        <v>97.9</v>
      </c>
    </row>
    <row r="20" spans="1:5" ht="12.75">
      <c r="A20" s="18" t="s">
        <v>837</v>
      </c>
      <c r="B20" s="12" t="s">
        <v>58</v>
      </c>
      <c r="C20" s="242">
        <f aca="true" t="shared" si="1" ref="C20:D22">C21</f>
        <v>-303784.37557</v>
      </c>
      <c r="D20" s="242">
        <f t="shared" si="1"/>
        <v>-346379.66896</v>
      </c>
      <c r="E20" s="241">
        <f t="shared" si="0"/>
        <v>114</v>
      </c>
    </row>
    <row r="21" spans="1:5" ht="25.5">
      <c r="A21" s="18" t="s">
        <v>838</v>
      </c>
      <c r="B21" s="12" t="s">
        <v>839</v>
      </c>
      <c r="C21" s="242">
        <f t="shared" si="1"/>
        <v>-303784.37557</v>
      </c>
      <c r="D21" s="242">
        <f t="shared" si="1"/>
        <v>-346379.66896</v>
      </c>
      <c r="E21" s="241">
        <f t="shared" si="0"/>
        <v>114</v>
      </c>
    </row>
    <row r="22" spans="1:5" ht="25.5">
      <c r="A22" s="18" t="s">
        <v>447</v>
      </c>
      <c r="B22" s="12" t="s">
        <v>840</v>
      </c>
      <c r="C22" s="242">
        <f t="shared" si="1"/>
        <v>-303784.37557</v>
      </c>
      <c r="D22" s="242">
        <f t="shared" si="1"/>
        <v>-346379.66896</v>
      </c>
      <c r="E22" s="241">
        <f t="shared" si="0"/>
        <v>114</v>
      </c>
    </row>
    <row r="23" spans="1:5" ht="25.5">
      <c r="A23" s="18" t="s">
        <v>841</v>
      </c>
      <c r="B23" s="12" t="s">
        <v>842</v>
      </c>
      <c r="C23" s="62">
        <v>-303784.37557</v>
      </c>
      <c r="D23" s="62">
        <v>-346379.66896</v>
      </c>
      <c r="E23" s="61">
        <f t="shared" si="0"/>
        <v>114</v>
      </c>
    </row>
    <row r="24" spans="1:5" ht="12.75">
      <c r="A24" s="18" t="s">
        <v>843</v>
      </c>
      <c r="B24" s="12" t="s">
        <v>36</v>
      </c>
      <c r="C24" s="242">
        <f aca="true" t="shared" si="2" ref="C24:D26">C25</f>
        <v>349521.91157</v>
      </c>
      <c r="D24" s="242">
        <f t="shared" si="2"/>
        <v>391143.34231</v>
      </c>
      <c r="E24" s="241">
        <f t="shared" si="0"/>
        <v>111.9</v>
      </c>
    </row>
    <row r="25" spans="1:5" ht="25.5">
      <c r="A25" s="18" t="s">
        <v>844</v>
      </c>
      <c r="B25" s="12" t="s">
        <v>845</v>
      </c>
      <c r="C25" s="242">
        <f t="shared" si="2"/>
        <v>349521.91157</v>
      </c>
      <c r="D25" s="242">
        <f t="shared" si="2"/>
        <v>391143.34231</v>
      </c>
      <c r="E25" s="241">
        <f t="shared" si="0"/>
        <v>111.9</v>
      </c>
    </row>
    <row r="26" spans="1:5" ht="25.5">
      <c r="A26" s="18" t="s">
        <v>96</v>
      </c>
      <c r="B26" s="12" t="s">
        <v>37</v>
      </c>
      <c r="C26" s="242">
        <f t="shared" si="2"/>
        <v>349521.91157</v>
      </c>
      <c r="D26" s="242">
        <f t="shared" si="2"/>
        <v>391143.34231</v>
      </c>
      <c r="E26" s="241">
        <f t="shared" si="0"/>
        <v>111.9</v>
      </c>
    </row>
    <row r="27" spans="1:5" ht="25.5">
      <c r="A27" s="60" t="s">
        <v>108</v>
      </c>
      <c r="B27" s="19" t="s">
        <v>109</v>
      </c>
      <c r="C27" s="240">
        <v>349521.91157</v>
      </c>
      <c r="D27" s="240">
        <v>391143.34231</v>
      </c>
      <c r="E27" s="63">
        <f t="shared" si="0"/>
        <v>111.9</v>
      </c>
    </row>
  </sheetData>
  <sheetProtection/>
  <printOptions/>
  <pageMargins left="0.7874015748031497" right="0.1968503937007874" top="0.5905511811023623" bottom="0.3937007874015748" header="0.5118110236220472" footer="0.31496062992125984"/>
  <pageSetup fitToHeight="0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8515625" style="68" customWidth="1"/>
    <col min="2" max="2" width="35.140625" style="83" customWidth="1"/>
    <col min="3" max="3" width="12.00390625" style="83" customWidth="1"/>
    <col min="4" max="4" width="15.421875" style="83" customWidth="1"/>
    <col min="5" max="5" width="9.7109375" style="83" bestFit="1" customWidth="1"/>
    <col min="6" max="16384" width="9.140625" style="83" customWidth="1"/>
  </cols>
  <sheetData>
    <row r="1" spans="1:5" s="39" customFormat="1" ht="12.75">
      <c r="A1" t="s">
        <v>653</v>
      </c>
      <c r="B1" s="64"/>
      <c r="C1" s="64"/>
      <c r="E1" s="64" t="s">
        <v>305</v>
      </c>
    </row>
    <row r="2" spans="2:5" s="39" customFormat="1" ht="12.75">
      <c r="B2" s="64"/>
      <c r="C2" s="64"/>
      <c r="E2" s="64" t="s">
        <v>72</v>
      </c>
    </row>
    <row r="3" spans="2:5" ht="12.75">
      <c r="B3" s="187"/>
      <c r="C3" s="187"/>
      <c r="E3" s="187" t="s">
        <v>59</v>
      </c>
    </row>
    <row r="4" spans="1:5" s="39" customFormat="1" ht="25.5">
      <c r="A4" s="43" t="s">
        <v>722</v>
      </c>
      <c r="B4" s="43"/>
      <c r="C4" s="43"/>
      <c r="D4" s="216"/>
      <c r="E4" s="216"/>
    </row>
    <row r="5" spans="1:5" s="39" customFormat="1" ht="12.75">
      <c r="A5" s="44"/>
      <c r="B5" s="41"/>
      <c r="E5" s="64" t="s">
        <v>73</v>
      </c>
    </row>
    <row r="6" spans="1:5" s="39" customFormat="1" ht="33.75">
      <c r="A6" s="45" t="s">
        <v>834</v>
      </c>
      <c r="B6" s="45" t="s">
        <v>75</v>
      </c>
      <c r="C6" s="3" t="s">
        <v>350</v>
      </c>
      <c r="D6" s="3" t="s">
        <v>351</v>
      </c>
      <c r="E6" s="4" t="s">
        <v>283</v>
      </c>
    </row>
    <row r="7" spans="1:5" s="39" customFormat="1" ht="12.75">
      <c r="A7" s="88">
        <v>1</v>
      </c>
      <c r="B7" s="88">
        <v>2</v>
      </c>
      <c r="C7" s="88">
        <v>3</v>
      </c>
      <c r="D7" s="88">
        <v>4</v>
      </c>
      <c r="E7" s="88">
        <v>5</v>
      </c>
    </row>
    <row r="8" spans="1:5" s="68" customFormat="1" ht="12.75">
      <c r="A8" s="81" t="s">
        <v>703</v>
      </c>
      <c r="B8" s="170" t="s">
        <v>214</v>
      </c>
      <c r="C8" s="171">
        <f>C9</f>
        <v>167135.996</v>
      </c>
      <c r="D8" s="248">
        <f>D9</f>
        <v>166539.02019</v>
      </c>
      <c r="E8" s="171">
        <f aca="true" t="shared" si="0" ref="E8:E57">ROUND(D8/C8*100,1)</f>
        <v>99.6</v>
      </c>
    </row>
    <row r="9" spans="1:5" s="68" customFormat="1" ht="38.25">
      <c r="A9" s="81" t="s">
        <v>705</v>
      </c>
      <c r="B9" s="172" t="s">
        <v>706</v>
      </c>
      <c r="C9" s="171">
        <f>C10+C15+C26+C54</f>
        <v>167135.996</v>
      </c>
      <c r="D9" s="248">
        <f>D10+D15+D26+D54</f>
        <v>166539.02019</v>
      </c>
      <c r="E9" s="171">
        <f t="shared" si="0"/>
        <v>99.6</v>
      </c>
    </row>
    <row r="10" spans="1:5" s="68" customFormat="1" ht="38.25">
      <c r="A10" s="66" t="s">
        <v>707</v>
      </c>
      <c r="B10" s="166" t="s">
        <v>215</v>
      </c>
      <c r="C10" s="67">
        <f>C11+C13</f>
        <v>31529</v>
      </c>
      <c r="D10" s="67">
        <f>D11+D13</f>
        <v>31529</v>
      </c>
      <c r="E10" s="67">
        <f t="shared" si="0"/>
        <v>100</v>
      </c>
    </row>
    <row r="11" spans="1:5" s="68" customFormat="1" ht="25.5">
      <c r="A11" s="69" t="s">
        <v>26</v>
      </c>
      <c r="B11" s="167" t="s">
        <v>216</v>
      </c>
      <c r="C11" s="137">
        <f>C12</f>
        <v>29833</v>
      </c>
      <c r="D11" s="137">
        <f>D12</f>
        <v>29833</v>
      </c>
      <c r="E11" s="137">
        <f t="shared" si="0"/>
        <v>100</v>
      </c>
    </row>
    <row r="12" spans="1:5" s="68" customFormat="1" ht="38.25">
      <c r="A12" s="69" t="s">
        <v>28</v>
      </c>
      <c r="B12" s="167" t="s">
        <v>29</v>
      </c>
      <c r="C12" s="138">
        <v>29833</v>
      </c>
      <c r="D12" s="138">
        <v>29833</v>
      </c>
      <c r="E12" s="138">
        <f t="shared" si="0"/>
        <v>100</v>
      </c>
    </row>
    <row r="13" spans="1:5" s="68" customFormat="1" ht="38.25">
      <c r="A13" s="69" t="s">
        <v>709</v>
      </c>
      <c r="B13" s="70" t="s">
        <v>710</v>
      </c>
      <c r="C13" s="137">
        <f>C14</f>
        <v>1696</v>
      </c>
      <c r="D13" s="137">
        <f>D14</f>
        <v>1696</v>
      </c>
      <c r="E13" s="137">
        <f t="shared" si="0"/>
        <v>100</v>
      </c>
    </row>
    <row r="14" spans="1:5" s="68" customFormat="1" ht="38.25">
      <c r="A14" s="75" t="s">
        <v>711</v>
      </c>
      <c r="B14" s="76" t="s">
        <v>712</v>
      </c>
      <c r="C14" s="168">
        <v>1696</v>
      </c>
      <c r="D14" s="168">
        <v>1696</v>
      </c>
      <c r="E14" s="168">
        <f t="shared" si="0"/>
        <v>100</v>
      </c>
    </row>
    <row r="15" spans="1:5" s="68" customFormat="1" ht="51">
      <c r="A15" s="169" t="s">
        <v>53</v>
      </c>
      <c r="B15" s="74" t="s">
        <v>217</v>
      </c>
      <c r="C15" s="67">
        <f>C16+C17</f>
        <v>44762.39600000001</v>
      </c>
      <c r="D15" s="67">
        <f>D16+D17</f>
        <v>44361.884</v>
      </c>
      <c r="E15" s="67">
        <f t="shared" si="0"/>
        <v>99.1</v>
      </c>
    </row>
    <row r="16" spans="1:5" s="68" customFormat="1" ht="38.25">
      <c r="A16" s="71" t="s">
        <v>721</v>
      </c>
      <c r="B16" s="28" t="s">
        <v>716</v>
      </c>
      <c r="C16" s="173">
        <v>480.201</v>
      </c>
      <c r="D16" s="173">
        <v>362.518</v>
      </c>
      <c r="E16" s="173">
        <f t="shared" si="0"/>
        <v>75.5</v>
      </c>
    </row>
    <row r="17" spans="1:5" s="68" customFormat="1" ht="25.5">
      <c r="A17" s="71" t="s">
        <v>113</v>
      </c>
      <c r="B17" s="71" t="s">
        <v>70</v>
      </c>
      <c r="C17" s="137">
        <f>SUM(C18:C25)</f>
        <v>44282.19500000001</v>
      </c>
      <c r="D17" s="137">
        <f>SUM(D18:D25)</f>
        <v>43999.366</v>
      </c>
      <c r="E17" s="137">
        <f t="shared" si="0"/>
        <v>99.4</v>
      </c>
    </row>
    <row r="18" spans="1:5" s="68" customFormat="1" ht="76.5">
      <c r="A18" s="174" t="s">
        <v>113</v>
      </c>
      <c r="B18" s="71" t="s">
        <v>220</v>
      </c>
      <c r="C18" s="138">
        <f>1221-105</f>
        <v>1116</v>
      </c>
      <c r="D18" s="138">
        <v>1061.523</v>
      </c>
      <c r="E18" s="138">
        <f t="shared" si="0"/>
        <v>95.1</v>
      </c>
    </row>
    <row r="19" spans="1:5" s="68" customFormat="1" ht="89.25">
      <c r="A19" s="174" t="s">
        <v>113</v>
      </c>
      <c r="B19" s="71" t="s">
        <v>723</v>
      </c>
      <c r="C19" s="138">
        <v>902</v>
      </c>
      <c r="D19" s="138">
        <v>902</v>
      </c>
      <c r="E19" s="138">
        <f t="shared" si="0"/>
        <v>100</v>
      </c>
    </row>
    <row r="20" spans="1:5" s="68" customFormat="1" ht="51">
      <c r="A20" s="174" t="s">
        <v>113</v>
      </c>
      <c r="B20" s="28" t="s">
        <v>724</v>
      </c>
      <c r="C20" s="138">
        <v>4193</v>
      </c>
      <c r="D20" s="138">
        <v>4192.366</v>
      </c>
      <c r="E20" s="138">
        <f t="shared" si="0"/>
        <v>100</v>
      </c>
    </row>
    <row r="21" spans="1:5" s="68" customFormat="1" ht="63.75">
      <c r="A21" s="174" t="s">
        <v>113</v>
      </c>
      <c r="B21" s="175" t="s">
        <v>725</v>
      </c>
      <c r="C21" s="176">
        <v>2.4</v>
      </c>
      <c r="D21" s="176">
        <v>2.4</v>
      </c>
      <c r="E21" s="176">
        <f t="shared" si="0"/>
        <v>100</v>
      </c>
    </row>
    <row r="22" spans="1:5" s="68" customFormat="1" ht="63.75">
      <c r="A22" s="72" t="s">
        <v>113</v>
      </c>
      <c r="B22" s="73" t="s">
        <v>221</v>
      </c>
      <c r="C22" s="176">
        <v>10662.765</v>
      </c>
      <c r="D22" s="176">
        <v>10662.765</v>
      </c>
      <c r="E22" s="176">
        <f t="shared" si="0"/>
        <v>100</v>
      </c>
    </row>
    <row r="23" spans="1:5" s="68" customFormat="1" ht="76.5">
      <c r="A23" s="174" t="s">
        <v>113</v>
      </c>
      <c r="B23" s="71" t="s">
        <v>218</v>
      </c>
      <c r="C23" s="138">
        <v>666.2</v>
      </c>
      <c r="D23" s="138">
        <v>666.2</v>
      </c>
      <c r="E23" s="138">
        <f t="shared" si="0"/>
        <v>100</v>
      </c>
    </row>
    <row r="24" spans="1:5" s="68" customFormat="1" ht="76.5">
      <c r="A24" s="65" t="s">
        <v>113</v>
      </c>
      <c r="B24" s="28" t="s">
        <v>219</v>
      </c>
      <c r="C24" s="138">
        <v>834.968</v>
      </c>
      <c r="D24" s="138">
        <v>607.25</v>
      </c>
      <c r="E24" s="138">
        <f t="shared" si="0"/>
        <v>72.7</v>
      </c>
    </row>
    <row r="25" spans="1:5" s="68" customFormat="1" ht="51">
      <c r="A25" s="177" t="s">
        <v>113</v>
      </c>
      <c r="B25" s="178" t="s">
        <v>726</v>
      </c>
      <c r="C25" s="168">
        <v>25904.862</v>
      </c>
      <c r="D25" s="168">
        <v>25904.862</v>
      </c>
      <c r="E25" s="168">
        <f t="shared" si="0"/>
        <v>100</v>
      </c>
    </row>
    <row r="26" spans="1:5" s="68" customFormat="1" ht="38.25">
      <c r="A26" s="66" t="s">
        <v>713</v>
      </c>
      <c r="B26" s="166" t="s">
        <v>222</v>
      </c>
      <c r="C26" s="67">
        <f>C27+C29+C31+C33</f>
        <v>90724.6</v>
      </c>
      <c r="D26" s="67">
        <f>D27+D29+D31+D33</f>
        <v>90528.13619</v>
      </c>
      <c r="E26" s="67">
        <f t="shared" si="0"/>
        <v>99.8</v>
      </c>
    </row>
    <row r="27" spans="1:5" s="68" customFormat="1" ht="76.5">
      <c r="A27" s="69" t="s">
        <v>815</v>
      </c>
      <c r="B27" s="167" t="s">
        <v>223</v>
      </c>
      <c r="C27" s="137">
        <f>C28</f>
        <v>148</v>
      </c>
      <c r="D27" s="137">
        <f>D28</f>
        <v>148</v>
      </c>
      <c r="E27" s="137">
        <f t="shared" si="0"/>
        <v>100</v>
      </c>
    </row>
    <row r="28" spans="1:5" s="68" customFormat="1" ht="76.5">
      <c r="A28" s="69" t="s">
        <v>314</v>
      </c>
      <c r="B28" s="167" t="s">
        <v>727</v>
      </c>
      <c r="C28" s="138">
        <v>148</v>
      </c>
      <c r="D28" s="138">
        <v>148</v>
      </c>
      <c r="E28" s="138">
        <f t="shared" si="0"/>
        <v>100</v>
      </c>
    </row>
    <row r="29" spans="1:5" s="68" customFormat="1" ht="63.75">
      <c r="A29" s="71" t="s">
        <v>316</v>
      </c>
      <c r="B29" s="71" t="s">
        <v>317</v>
      </c>
      <c r="C29" s="137">
        <f>C30</f>
        <v>934</v>
      </c>
      <c r="D29" s="137">
        <f>D30</f>
        <v>934</v>
      </c>
      <c r="E29" s="137">
        <f t="shared" si="0"/>
        <v>100</v>
      </c>
    </row>
    <row r="30" spans="1:5" s="68" customFormat="1" ht="51">
      <c r="A30" s="71" t="s">
        <v>318</v>
      </c>
      <c r="B30" s="71" t="s">
        <v>319</v>
      </c>
      <c r="C30" s="138">
        <v>934</v>
      </c>
      <c r="D30" s="138">
        <v>934</v>
      </c>
      <c r="E30" s="138">
        <f t="shared" si="0"/>
        <v>100</v>
      </c>
    </row>
    <row r="31" spans="1:5" s="68" customFormat="1" ht="63.75">
      <c r="A31" s="69" t="s">
        <v>320</v>
      </c>
      <c r="B31" s="167" t="s">
        <v>224</v>
      </c>
      <c r="C31" s="137">
        <f>C32</f>
        <v>2707</v>
      </c>
      <c r="D31" s="137">
        <f>D32</f>
        <v>2510.53619</v>
      </c>
      <c r="E31" s="137">
        <f t="shared" si="0"/>
        <v>92.7</v>
      </c>
    </row>
    <row r="32" spans="1:5" s="68" customFormat="1" ht="63.75">
      <c r="A32" s="69" t="s">
        <v>322</v>
      </c>
      <c r="B32" s="167" t="s">
        <v>692</v>
      </c>
      <c r="C32" s="138">
        <v>2707</v>
      </c>
      <c r="D32" s="247">
        <v>2510.53619</v>
      </c>
      <c r="E32" s="138">
        <f t="shared" si="0"/>
        <v>92.7</v>
      </c>
    </row>
    <row r="33" spans="1:5" s="68" customFormat="1" ht="12.75">
      <c r="A33" s="69" t="s">
        <v>325</v>
      </c>
      <c r="B33" s="179" t="s">
        <v>225</v>
      </c>
      <c r="C33" s="137">
        <f>C34</f>
        <v>86935.6</v>
      </c>
      <c r="D33" s="137">
        <f>D34</f>
        <v>86935.6</v>
      </c>
      <c r="E33" s="137">
        <f t="shared" si="0"/>
        <v>100</v>
      </c>
    </row>
    <row r="34" spans="1:5" s="68" customFormat="1" ht="25.5">
      <c r="A34" s="69" t="s">
        <v>327</v>
      </c>
      <c r="B34" s="179" t="s">
        <v>328</v>
      </c>
      <c r="C34" s="137">
        <f>C35+C38+C39+C40+C41+C43+C44+C47+C53</f>
        <v>86935.6</v>
      </c>
      <c r="D34" s="137">
        <f>D35+D38+D39+D40+D41+D43+D44+D47+D53</f>
        <v>86935.6</v>
      </c>
      <c r="E34" s="137">
        <f t="shared" si="0"/>
        <v>100</v>
      </c>
    </row>
    <row r="35" spans="1:5" s="68" customFormat="1" ht="153">
      <c r="A35" s="69" t="s">
        <v>327</v>
      </c>
      <c r="B35" s="167" t="s">
        <v>461</v>
      </c>
      <c r="C35" s="137">
        <f>SUM(C36:C37)</f>
        <v>3506.6</v>
      </c>
      <c r="D35" s="137">
        <f>SUM(D36:D37)</f>
        <v>3506.6</v>
      </c>
      <c r="E35" s="137">
        <f t="shared" si="0"/>
        <v>100</v>
      </c>
    </row>
    <row r="36" spans="1:5" s="68" customFormat="1" ht="12.75">
      <c r="A36" s="69"/>
      <c r="B36" s="180" t="s">
        <v>226</v>
      </c>
      <c r="C36" s="138">
        <v>243.6</v>
      </c>
      <c r="D36" s="138">
        <v>243.6</v>
      </c>
      <c r="E36" s="138">
        <f t="shared" si="0"/>
        <v>100</v>
      </c>
    </row>
    <row r="37" spans="1:5" s="68" customFormat="1" ht="25.5">
      <c r="A37" s="69"/>
      <c r="B37" s="180" t="s">
        <v>227</v>
      </c>
      <c r="C37" s="138">
        <v>3263</v>
      </c>
      <c r="D37" s="138">
        <v>3263</v>
      </c>
      <c r="E37" s="138">
        <f t="shared" si="0"/>
        <v>100</v>
      </c>
    </row>
    <row r="38" spans="1:5" s="68" customFormat="1" ht="153">
      <c r="A38" s="69" t="s">
        <v>327</v>
      </c>
      <c r="B38" s="167" t="s">
        <v>462</v>
      </c>
      <c r="C38" s="138">
        <v>237</v>
      </c>
      <c r="D38" s="138">
        <v>237</v>
      </c>
      <c r="E38" s="138">
        <f t="shared" si="0"/>
        <v>100</v>
      </c>
    </row>
    <row r="39" spans="1:5" s="68" customFormat="1" ht="165.75">
      <c r="A39" s="69" t="s">
        <v>327</v>
      </c>
      <c r="B39" s="167" t="s">
        <v>463</v>
      </c>
      <c r="C39" s="138">
        <v>237</v>
      </c>
      <c r="D39" s="138">
        <v>237</v>
      </c>
      <c r="E39" s="138">
        <f t="shared" si="0"/>
        <v>100</v>
      </c>
    </row>
    <row r="40" spans="1:5" s="68" customFormat="1" ht="140.25">
      <c r="A40" s="69" t="s">
        <v>327</v>
      </c>
      <c r="B40" s="167" t="s">
        <v>464</v>
      </c>
      <c r="C40" s="138">
        <v>237</v>
      </c>
      <c r="D40" s="138">
        <v>237</v>
      </c>
      <c r="E40" s="138">
        <f t="shared" si="0"/>
        <v>100</v>
      </c>
    </row>
    <row r="41" spans="1:5" s="68" customFormat="1" ht="140.25">
      <c r="A41" s="69" t="s">
        <v>327</v>
      </c>
      <c r="B41" s="167" t="s">
        <v>465</v>
      </c>
      <c r="C41" s="137">
        <f>C42</f>
        <v>711</v>
      </c>
      <c r="D41" s="137">
        <f>D42</f>
        <v>711</v>
      </c>
      <c r="E41" s="137">
        <f t="shared" si="0"/>
        <v>100</v>
      </c>
    </row>
    <row r="42" spans="1:5" s="68" customFormat="1" ht="12.75">
      <c r="A42" s="69"/>
      <c r="B42" s="167" t="s">
        <v>226</v>
      </c>
      <c r="C42" s="138">
        <v>711</v>
      </c>
      <c r="D42" s="138">
        <v>711</v>
      </c>
      <c r="E42" s="138">
        <f t="shared" si="0"/>
        <v>100</v>
      </c>
    </row>
    <row r="43" spans="1:5" s="68" customFormat="1" ht="191.25">
      <c r="A43" s="69" t="s">
        <v>327</v>
      </c>
      <c r="B43" s="167" t="s">
        <v>466</v>
      </c>
      <c r="C43" s="138">
        <v>59217</v>
      </c>
      <c r="D43" s="138">
        <v>59217</v>
      </c>
      <c r="E43" s="138">
        <f t="shared" si="0"/>
        <v>100</v>
      </c>
    </row>
    <row r="44" spans="1:5" s="68" customFormat="1" ht="242.25">
      <c r="A44" s="69" t="s">
        <v>327</v>
      </c>
      <c r="B44" s="167" t="s">
        <v>467</v>
      </c>
      <c r="C44" s="137">
        <f>SUM(C45:C46)</f>
        <v>3086.5</v>
      </c>
      <c r="D44" s="137">
        <f>SUM(D45:D46)</f>
        <v>3086.5</v>
      </c>
      <c r="E44" s="137">
        <f t="shared" si="0"/>
        <v>100</v>
      </c>
    </row>
    <row r="45" spans="1:5" s="68" customFormat="1" ht="12.75">
      <c r="A45" s="69"/>
      <c r="B45" s="167" t="s">
        <v>226</v>
      </c>
      <c r="C45" s="138">
        <v>101.5</v>
      </c>
      <c r="D45" s="138">
        <v>101.5</v>
      </c>
      <c r="E45" s="138">
        <f t="shared" si="0"/>
        <v>100</v>
      </c>
    </row>
    <row r="46" spans="1:5" s="68" customFormat="1" ht="38.25">
      <c r="A46" s="69"/>
      <c r="B46" s="167" t="s">
        <v>449</v>
      </c>
      <c r="C46" s="138">
        <v>2985</v>
      </c>
      <c r="D46" s="138">
        <v>2985</v>
      </c>
      <c r="E46" s="138">
        <f t="shared" si="0"/>
        <v>100</v>
      </c>
    </row>
    <row r="47" spans="1:5" s="68" customFormat="1" ht="127.5">
      <c r="A47" s="69" t="s">
        <v>327</v>
      </c>
      <c r="B47" s="167" t="s">
        <v>468</v>
      </c>
      <c r="C47" s="137">
        <f>SUM(C48:C52)</f>
        <v>14626.4</v>
      </c>
      <c r="D47" s="137">
        <f>SUM(D48:D52)</f>
        <v>14626.4</v>
      </c>
      <c r="E47" s="137">
        <f t="shared" si="0"/>
        <v>100</v>
      </c>
    </row>
    <row r="48" spans="1:5" s="68" customFormat="1" ht="63.75">
      <c r="A48" s="69"/>
      <c r="B48" s="180" t="s">
        <v>450</v>
      </c>
      <c r="C48" s="138">
        <v>80.4</v>
      </c>
      <c r="D48" s="138">
        <v>80.4</v>
      </c>
      <c r="E48" s="138">
        <f t="shared" si="0"/>
        <v>100</v>
      </c>
    </row>
    <row r="49" spans="1:5" s="68" customFormat="1" ht="51">
      <c r="A49" s="69"/>
      <c r="B49" s="180" t="s">
        <v>451</v>
      </c>
      <c r="C49" s="138">
        <v>9031</v>
      </c>
      <c r="D49" s="138">
        <v>9031</v>
      </c>
      <c r="E49" s="138">
        <f t="shared" si="0"/>
        <v>100</v>
      </c>
    </row>
    <row r="50" spans="1:5" s="68" customFormat="1" ht="89.25">
      <c r="A50" s="69"/>
      <c r="B50" s="180" t="s">
        <v>452</v>
      </c>
      <c r="C50" s="138">
        <v>824</v>
      </c>
      <c r="D50" s="138">
        <v>824</v>
      </c>
      <c r="E50" s="138">
        <f t="shared" si="0"/>
        <v>100</v>
      </c>
    </row>
    <row r="51" spans="1:5" s="68" customFormat="1" ht="25.5">
      <c r="A51" s="69"/>
      <c r="B51" s="180" t="s">
        <v>453</v>
      </c>
      <c r="C51" s="138">
        <v>3032</v>
      </c>
      <c r="D51" s="138">
        <v>3032</v>
      </c>
      <c r="E51" s="138">
        <f t="shared" si="0"/>
        <v>100</v>
      </c>
    </row>
    <row r="52" spans="1:5" s="68" customFormat="1" ht="63.75">
      <c r="A52" s="188"/>
      <c r="B52" s="181" t="s">
        <v>454</v>
      </c>
      <c r="C52" s="176">
        <v>1659</v>
      </c>
      <c r="D52" s="176">
        <v>1659</v>
      </c>
      <c r="E52" s="176">
        <f t="shared" si="0"/>
        <v>100</v>
      </c>
    </row>
    <row r="53" spans="1:5" s="68" customFormat="1" ht="108">
      <c r="A53" s="75" t="s">
        <v>327</v>
      </c>
      <c r="B53" s="182" t="s">
        <v>728</v>
      </c>
      <c r="C53" s="168">
        <v>5077.1</v>
      </c>
      <c r="D53" s="168">
        <v>5077.1</v>
      </c>
      <c r="E53" s="168">
        <f t="shared" si="0"/>
        <v>100</v>
      </c>
    </row>
    <row r="54" spans="1:5" s="68" customFormat="1" ht="12.75">
      <c r="A54" s="183" t="s">
        <v>329</v>
      </c>
      <c r="B54" s="184" t="s">
        <v>330</v>
      </c>
      <c r="C54" s="185">
        <f>C55</f>
        <v>120</v>
      </c>
      <c r="D54" s="185">
        <f>D55</f>
        <v>120</v>
      </c>
      <c r="E54" s="185">
        <f t="shared" si="0"/>
        <v>100</v>
      </c>
    </row>
    <row r="55" spans="1:5" s="68" customFormat="1" ht="76.5">
      <c r="A55" s="11" t="s">
        <v>331</v>
      </c>
      <c r="B55" s="12" t="s">
        <v>332</v>
      </c>
      <c r="C55" s="77">
        <f>C56</f>
        <v>120</v>
      </c>
      <c r="D55" s="77">
        <f>D56</f>
        <v>120</v>
      </c>
      <c r="E55" s="77">
        <f t="shared" si="0"/>
        <v>100</v>
      </c>
    </row>
    <row r="56" spans="1:5" s="68" customFormat="1" ht="76.5">
      <c r="A56" s="78" t="s">
        <v>333</v>
      </c>
      <c r="B56" s="13" t="s">
        <v>334</v>
      </c>
      <c r="C56" s="79">
        <v>120</v>
      </c>
      <c r="D56" s="79">
        <v>120</v>
      </c>
      <c r="E56" s="79">
        <f t="shared" si="0"/>
        <v>100</v>
      </c>
    </row>
    <row r="57" spans="1:5" ht="12.75">
      <c r="A57" s="80"/>
      <c r="B57" s="186" t="s">
        <v>336</v>
      </c>
      <c r="C57" s="82">
        <f>C8</f>
        <v>167135.996</v>
      </c>
      <c r="D57" s="249">
        <f>D8</f>
        <v>166539.02019</v>
      </c>
      <c r="E57" s="82">
        <f t="shared" si="0"/>
        <v>99.6</v>
      </c>
    </row>
    <row r="58" spans="1:3" ht="14.25">
      <c r="A58" s="84"/>
      <c r="B58" s="85"/>
      <c r="C58" s="86"/>
    </row>
    <row r="61" ht="12.75">
      <c r="D61" s="87"/>
    </row>
    <row r="62" ht="12.75">
      <c r="D62" s="87"/>
    </row>
    <row r="65" ht="12.75">
      <c r="A65" s="68" t="s">
        <v>455</v>
      </c>
    </row>
  </sheetData>
  <sheetProtection/>
  <printOptions/>
  <pageMargins left="0.9055118110236221" right="0.35433070866141736" top="0.5905511811023623" bottom="0.35433070866141736" header="0.15748031496062992" footer="0.2362204724409449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2.00390625" style="107" customWidth="1"/>
    <col min="2" max="2" width="3.140625" style="108" customWidth="1"/>
    <col min="3" max="3" width="3.57421875" style="108" customWidth="1"/>
    <col min="4" max="4" width="9.57421875" style="108" customWidth="1"/>
    <col min="5" max="5" width="4.00390625" style="108" customWidth="1"/>
    <col min="6" max="6" width="13.140625" style="108" customWidth="1"/>
    <col min="7" max="7" width="13.140625" style="189" customWidth="1"/>
    <col min="8" max="8" width="9.8515625" style="89" customWidth="1"/>
    <col min="9" max="16384" width="9.140625" style="89" customWidth="1"/>
  </cols>
  <sheetData>
    <row r="1" spans="1:8" ht="12.75">
      <c r="A1" t="s">
        <v>653</v>
      </c>
      <c r="B1" s="164"/>
      <c r="C1" s="164"/>
      <c r="D1" s="164"/>
      <c r="E1" s="164"/>
      <c r="F1" s="89"/>
      <c r="H1" s="164" t="s">
        <v>817</v>
      </c>
    </row>
    <row r="2" spans="2:8" ht="12.75">
      <c r="B2" s="164"/>
      <c r="C2" s="164"/>
      <c r="D2" s="164"/>
      <c r="E2" s="164"/>
      <c r="F2" s="89"/>
      <c r="H2" s="164" t="s">
        <v>72</v>
      </c>
    </row>
    <row r="3" spans="1:10" ht="12.75">
      <c r="A3" s="190"/>
      <c r="B3" s="89"/>
      <c r="C3" s="202"/>
      <c r="D3" s="202"/>
      <c r="E3" s="202"/>
      <c r="F3" s="89"/>
      <c r="G3" s="191"/>
      <c r="H3" s="163" t="s">
        <v>60</v>
      </c>
      <c r="I3" s="192"/>
      <c r="J3" s="192"/>
    </row>
    <row r="4" spans="1:8" ht="25.5">
      <c r="A4" s="193" t="s">
        <v>648</v>
      </c>
      <c r="B4" s="193"/>
      <c r="C4" s="193"/>
      <c r="D4" s="193"/>
      <c r="E4" s="193"/>
      <c r="F4" s="193"/>
      <c r="G4" s="203"/>
      <c r="H4" s="204"/>
    </row>
    <row r="5" spans="1:8" ht="12.75">
      <c r="A5" s="90"/>
      <c r="B5" s="91"/>
      <c r="C5" s="91"/>
      <c r="D5" s="91"/>
      <c r="E5" s="91"/>
      <c r="F5" s="89"/>
      <c r="H5" s="92" t="s">
        <v>73</v>
      </c>
    </row>
    <row r="6" spans="1:8" ht="33.75">
      <c r="A6" s="93" t="s">
        <v>338</v>
      </c>
      <c r="B6" s="94" t="s">
        <v>122</v>
      </c>
      <c r="C6" s="94" t="s">
        <v>123</v>
      </c>
      <c r="D6" s="94" t="s">
        <v>124</v>
      </c>
      <c r="E6" s="94" t="s">
        <v>125</v>
      </c>
      <c r="F6" s="3" t="s">
        <v>350</v>
      </c>
      <c r="G6" s="3" t="s">
        <v>351</v>
      </c>
      <c r="H6" s="4" t="s">
        <v>283</v>
      </c>
    </row>
    <row r="7" spans="1:8" ht="12.75">
      <c r="A7" s="93" t="s">
        <v>76</v>
      </c>
      <c r="B7" s="94" t="s">
        <v>339</v>
      </c>
      <c r="C7" s="94" t="s">
        <v>77</v>
      </c>
      <c r="D7" s="94" t="s">
        <v>126</v>
      </c>
      <c r="E7" s="94" t="s">
        <v>127</v>
      </c>
      <c r="F7" s="94" t="s">
        <v>128</v>
      </c>
      <c r="G7" s="94" t="s">
        <v>280</v>
      </c>
      <c r="H7" s="94" t="s">
        <v>281</v>
      </c>
    </row>
    <row r="8" spans="1:8" ht="12.75">
      <c r="A8" s="95" t="s">
        <v>129</v>
      </c>
      <c r="B8" s="96"/>
      <c r="C8" s="96"/>
      <c r="D8" s="96"/>
      <c r="E8" s="96"/>
      <c r="F8" s="114">
        <f>F9+F118+F125+F155+F211+F296+F306+F459+F486+F572+F578</f>
        <v>342923.91157</v>
      </c>
      <c r="G8" s="114">
        <f>G9+G118+G125+G155+G211+G296+G306+G459+G486+G572+G578</f>
        <v>337608.7075100001</v>
      </c>
      <c r="H8" s="213">
        <f aca="true" t="shared" si="0" ref="H8:H69">ROUND(G8/F8*100,1)</f>
        <v>98.5</v>
      </c>
    </row>
    <row r="9" spans="1:8" ht="12.75">
      <c r="A9" s="122" t="s">
        <v>130</v>
      </c>
      <c r="B9" s="194" t="s">
        <v>131</v>
      </c>
      <c r="C9" s="98"/>
      <c r="D9" s="98"/>
      <c r="E9" s="98"/>
      <c r="F9" s="115">
        <f>F10+F16+F46+F60+F65</f>
        <v>21997.861999999997</v>
      </c>
      <c r="G9" s="115">
        <f>G10+G16+G46+G60+G65</f>
        <v>21831.4433</v>
      </c>
      <c r="H9" s="115">
        <f t="shared" si="0"/>
        <v>99.2</v>
      </c>
    </row>
    <row r="10" spans="1:8" ht="38.25">
      <c r="A10" s="97" t="s">
        <v>132</v>
      </c>
      <c r="B10" s="98" t="s">
        <v>131</v>
      </c>
      <c r="C10" s="98" t="s">
        <v>133</v>
      </c>
      <c r="D10" s="98"/>
      <c r="E10" s="98"/>
      <c r="F10" s="116">
        <f aca="true" t="shared" si="1" ref="F10:G14">F11</f>
        <v>1064</v>
      </c>
      <c r="G10" s="116">
        <f t="shared" si="1"/>
        <v>1063.79056</v>
      </c>
      <c r="H10" s="116">
        <f t="shared" si="0"/>
        <v>100</v>
      </c>
    </row>
    <row r="11" spans="1:8" ht="38.25">
      <c r="A11" s="97" t="s">
        <v>469</v>
      </c>
      <c r="B11" s="98" t="s">
        <v>131</v>
      </c>
      <c r="C11" s="98" t="s">
        <v>133</v>
      </c>
      <c r="D11" s="98" t="s">
        <v>134</v>
      </c>
      <c r="E11" s="98"/>
      <c r="F11" s="116">
        <f t="shared" si="1"/>
        <v>1064</v>
      </c>
      <c r="G11" s="116">
        <f t="shared" si="1"/>
        <v>1063.79056</v>
      </c>
      <c r="H11" s="116">
        <f t="shared" si="0"/>
        <v>100</v>
      </c>
    </row>
    <row r="12" spans="1:8" ht="12.75">
      <c r="A12" s="97" t="s">
        <v>135</v>
      </c>
      <c r="B12" s="98" t="s">
        <v>131</v>
      </c>
      <c r="C12" s="98" t="s">
        <v>133</v>
      </c>
      <c r="D12" s="98" t="s">
        <v>136</v>
      </c>
      <c r="E12" s="98"/>
      <c r="F12" s="116">
        <f t="shared" si="1"/>
        <v>1064</v>
      </c>
      <c r="G12" s="116">
        <f t="shared" si="1"/>
        <v>1063.79056</v>
      </c>
      <c r="H12" s="116">
        <f t="shared" si="0"/>
        <v>100</v>
      </c>
    </row>
    <row r="13" spans="1:8" ht="51">
      <c r="A13" s="97" t="s">
        <v>470</v>
      </c>
      <c r="B13" s="98" t="s">
        <v>131</v>
      </c>
      <c r="C13" s="98" t="s">
        <v>133</v>
      </c>
      <c r="D13" s="98" t="s">
        <v>136</v>
      </c>
      <c r="E13" s="98" t="s">
        <v>471</v>
      </c>
      <c r="F13" s="116">
        <f t="shared" si="1"/>
        <v>1064</v>
      </c>
      <c r="G13" s="116">
        <f t="shared" si="1"/>
        <v>1063.79056</v>
      </c>
      <c r="H13" s="116">
        <f t="shared" si="0"/>
        <v>100</v>
      </c>
    </row>
    <row r="14" spans="1:8" ht="25.5">
      <c r="A14" s="97" t="s">
        <v>472</v>
      </c>
      <c r="B14" s="98" t="s">
        <v>131</v>
      </c>
      <c r="C14" s="98" t="s">
        <v>133</v>
      </c>
      <c r="D14" s="98" t="s">
        <v>136</v>
      </c>
      <c r="E14" s="98" t="s">
        <v>473</v>
      </c>
      <c r="F14" s="116">
        <f t="shared" si="1"/>
        <v>1064</v>
      </c>
      <c r="G14" s="116">
        <f t="shared" si="1"/>
        <v>1063.79056</v>
      </c>
      <c r="H14" s="116">
        <f t="shared" si="0"/>
        <v>100</v>
      </c>
    </row>
    <row r="15" spans="1:8" ht="12.75">
      <c r="A15" s="97" t="s">
        <v>474</v>
      </c>
      <c r="B15" s="98" t="s">
        <v>131</v>
      </c>
      <c r="C15" s="98" t="s">
        <v>133</v>
      </c>
      <c r="D15" s="98" t="s">
        <v>136</v>
      </c>
      <c r="E15" s="98" t="s">
        <v>475</v>
      </c>
      <c r="F15" s="118">
        <f>1016+48</f>
        <v>1064</v>
      </c>
      <c r="G15" s="118">
        <v>1063.79056</v>
      </c>
      <c r="H15" s="118">
        <f t="shared" si="0"/>
        <v>100</v>
      </c>
    </row>
    <row r="16" spans="1:8" ht="63.75">
      <c r="A16" s="97" t="s">
        <v>137</v>
      </c>
      <c r="B16" s="98" t="s">
        <v>131</v>
      </c>
      <c r="C16" s="98" t="s">
        <v>138</v>
      </c>
      <c r="D16" s="98"/>
      <c r="E16" s="98"/>
      <c r="F16" s="116">
        <f>F17+F30</f>
        <v>10493.409999999998</v>
      </c>
      <c r="G16" s="116">
        <f>G17+G30</f>
        <v>10404.05367</v>
      </c>
      <c r="H16" s="116">
        <f t="shared" si="0"/>
        <v>99.1</v>
      </c>
    </row>
    <row r="17" spans="1:8" ht="38.25">
      <c r="A17" s="97" t="s">
        <v>858</v>
      </c>
      <c r="B17" s="98" t="s">
        <v>131</v>
      </c>
      <c r="C17" s="98" t="s">
        <v>138</v>
      </c>
      <c r="D17" s="98" t="s">
        <v>134</v>
      </c>
      <c r="E17" s="98"/>
      <c r="F17" s="116">
        <f>F18</f>
        <v>10019.409999999998</v>
      </c>
      <c r="G17" s="116">
        <f>G18</f>
        <v>9930.05367</v>
      </c>
      <c r="H17" s="116">
        <f t="shared" si="0"/>
        <v>99.1</v>
      </c>
    </row>
    <row r="18" spans="1:8" ht="12.75">
      <c r="A18" s="97" t="s">
        <v>139</v>
      </c>
      <c r="B18" s="98" t="s">
        <v>131</v>
      </c>
      <c r="C18" s="98" t="s">
        <v>138</v>
      </c>
      <c r="D18" s="98" t="s">
        <v>140</v>
      </c>
      <c r="E18" s="98"/>
      <c r="F18" s="116">
        <f>F19+F22+F26</f>
        <v>10019.409999999998</v>
      </c>
      <c r="G18" s="116">
        <f>G19+G22+G26</f>
        <v>9930.05367</v>
      </c>
      <c r="H18" s="116">
        <f t="shared" si="0"/>
        <v>99.1</v>
      </c>
    </row>
    <row r="19" spans="1:8" ht="51">
      <c r="A19" s="97" t="s">
        <v>470</v>
      </c>
      <c r="B19" s="98" t="s">
        <v>131</v>
      </c>
      <c r="C19" s="98" t="s">
        <v>138</v>
      </c>
      <c r="D19" s="98" t="s">
        <v>140</v>
      </c>
      <c r="E19" s="98" t="s">
        <v>471</v>
      </c>
      <c r="F19" s="116">
        <f>F20</f>
        <v>8882.561</v>
      </c>
      <c r="G19" s="116">
        <f>G20</f>
        <v>8837.95877</v>
      </c>
      <c r="H19" s="116">
        <f t="shared" si="0"/>
        <v>99.5</v>
      </c>
    </row>
    <row r="20" spans="1:8" ht="25.5">
      <c r="A20" s="97" t="s">
        <v>472</v>
      </c>
      <c r="B20" s="98" t="s">
        <v>131</v>
      </c>
      <c r="C20" s="98" t="s">
        <v>138</v>
      </c>
      <c r="D20" s="98" t="s">
        <v>140</v>
      </c>
      <c r="E20" s="98" t="s">
        <v>473</v>
      </c>
      <c r="F20" s="116">
        <f>F21</f>
        <v>8882.561</v>
      </c>
      <c r="G20" s="116">
        <f>G21</f>
        <v>8837.95877</v>
      </c>
      <c r="H20" s="116">
        <f t="shared" si="0"/>
        <v>99.5</v>
      </c>
    </row>
    <row r="21" spans="1:8" ht="12.75">
      <c r="A21" s="97" t="s">
        <v>474</v>
      </c>
      <c r="B21" s="98" t="s">
        <v>131</v>
      </c>
      <c r="C21" s="98" t="s">
        <v>138</v>
      </c>
      <c r="D21" s="98" t="s">
        <v>140</v>
      </c>
      <c r="E21" s="98" t="s">
        <v>475</v>
      </c>
      <c r="F21" s="118">
        <v>8882.561</v>
      </c>
      <c r="G21" s="118">
        <v>8837.95877</v>
      </c>
      <c r="H21" s="118">
        <f t="shared" si="0"/>
        <v>99.5</v>
      </c>
    </row>
    <row r="22" spans="1:8" ht="25.5">
      <c r="A22" s="97" t="s">
        <v>476</v>
      </c>
      <c r="B22" s="98" t="s">
        <v>131</v>
      </c>
      <c r="C22" s="98" t="s">
        <v>138</v>
      </c>
      <c r="D22" s="98" t="s">
        <v>140</v>
      </c>
      <c r="E22" s="98" t="s">
        <v>477</v>
      </c>
      <c r="F22" s="116">
        <f>F23</f>
        <v>934.2359999999999</v>
      </c>
      <c r="G22" s="116">
        <f>G23</f>
        <v>889.54338</v>
      </c>
      <c r="H22" s="116">
        <f t="shared" si="0"/>
        <v>95.2</v>
      </c>
    </row>
    <row r="23" spans="1:8" ht="25.5">
      <c r="A23" s="97" t="s">
        <v>478</v>
      </c>
      <c r="B23" s="98" t="s">
        <v>131</v>
      </c>
      <c r="C23" s="98" t="s">
        <v>138</v>
      </c>
      <c r="D23" s="98" t="s">
        <v>140</v>
      </c>
      <c r="E23" s="98" t="s">
        <v>479</v>
      </c>
      <c r="F23" s="116">
        <f>SUM(F24:F25)</f>
        <v>934.2359999999999</v>
      </c>
      <c r="G23" s="116">
        <f>SUM(G24:G25)</f>
        <v>889.54338</v>
      </c>
      <c r="H23" s="116">
        <f t="shared" si="0"/>
        <v>95.2</v>
      </c>
    </row>
    <row r="24" spans="1:8" ht="38.25">
      <c r="A24" s="97" t="s">
        <v>480</v>
      </c>
      <c r="B24" s="98" t="s">
        <v>131</v>
      </c>
      <c r="C24" s="98" t="s">
        <v>138</v>
      </c>
      <c r="D24" s="98" t="s">
        <v>140</v>
      </c>
      <c r="E24" s="98" t="s">
        <v>481</v>
      </c>
      <c r="F24" s="118">
        <v>324.2</v>
      </c>
      <c r="G24" s="118">
        <v>290.56007</v>
      </c>
      <c r="H24" s="118">
        <f t="shared" si="0"/>
        <v>89.6</v>
      </c>
    </row>
    <row r="25" spans="1:8" ht="25.5">
      <c r="A25" s="97" t="s">
        <v>482</v>
      </c>
      <c r="B25" s="98" t="s">
        <v>131</v>
      </c>
      <c r="C25" s="98" t="s">
        <v>138</v>
      </c>
      <c r="D25" s="98" t="s">
        <v>140</v>
      </c>
      <c r="E25" s="98" t="s">
        <v>483</v>
      </c>
      <c r="F25" s="118">
        <v>610.036</v>
      </c>
      <c r="G25" s="118">
        <v>598.98331</v>
      </c>
      <c r="H25" s="118">
        <f t="shared" si="0"/>
        <v>98.2</v>
      </c>
    </row>
    <row r="26" spans="1:8" ht="12.75">
      <c r="A26" s="97" t="s">
        <v>484</v>
      </c>
      <c r="B26" s="98" t="s">
        <v>131</v>
      </c>
      <c r="C26" s="98" t="s">
        <v>138</v>
      </c>
      <c r="D26" s="98" t="s">
        <v>140</v>
      </c>
      <c r="E26" s="98" t="s">
        <v>485</v>
      </c>
      <c r="F26" s="116">
        <f>F27</f>
        <v>202.61299999999997</v>
      </c>
      <c r="G26" s="116">
        <f>G27</f>
        <v>202.55152</v>
      </c>
      <c r="H26" s="116">
        <f t="shared" si="0"/>
        <v>100</v>
      </c>
    </row>
    <row r="27" spans="1:8" ht="12.75">
      <c r="A27" s="97" t="s">
        <v>486</v>
      </c>
      <c r="B27" s="98" t="s">
        <v>131</v>
      </c>
      <c r="C27" s="98" t="s">
        <v>138</v>
      </c>
      <c r="D27" s="98" t="s">
        <v>140</v>
      </c>
      <c r="E27" s="98" t="s">
        <v>487</v>
      </c>
      <c r="F27" s="116">
        <f>SUM(F28:F29)</f>
        <v>202.61299999999997</v>
      </c>
      <c r="G27" s="116">
        <f>SUM(G28:G29)</f>
        <v>202.55152</v>
      </c>
      <c r="H27" s="116">
        <f t="shared" si="0"/>
        <v>100</v>
      </c>
    </row>
    <row r="28" spans="1:8" ht="25.5">
      <c r="A28" s="97" t="s">
        <v>488</v>
      </c>
      <c r="B28" s="98" t="s">
        <v>131</v>
      </c>
      <c r="C28" s="98" t="s">
        <v>138</v>
      </c>
      <c r="D28" s="98" t="s">
        <v>140</v>
      </c>
      <c r="E28" s="98" t="s">
        <v>489</v>
      </c>
      <c r="F28" s="118">
        <f>389.65-202.237</f>
        <v>187.41299999999998</v>
      </c>
      <c r="G28" s="118">
        <v>187.413</v>
      </c>
      <c r="H28" s="118">
        <f t="shared" si="0"/>
        <v>100</v>
      </c>
    </row>
    <row r="29" spans="1:8" ht="25.5">
      <c r="A29" s="97" t="s">
        <v>490</v>
      </c>
      <c r="B29" s="98" t="s">
        <v>131</v>
      </c>
      <c r="C29" s="98" t="s">
        <v>138</v>
      </c>
      <c r="D29" s="98" t="s">
        <v>140</v>
      </c>
      <c r="E29" s="98" t="s">
        <v>491</v>
      </c>
      <c r="F29" s="118">
        <f>19-3.8</f>
        <v>15.2</v>
      </c>
      <c r="G29" s="118">
        <v>15.13852</v>
      </c>
      <c r="H29" s="118">
        <f t="shared" si="0"/>
        <v>99.6</v>
      </c>
    </row>
    <row r="30" spans="1:8" ht="102">
      <c r="A30" s="97" t="s">
        <v>144</v>
      </c>
      <c r="B30" s="98" t="s">
        <v>131</v>
      </c>
      <c r="C30" s="98" t="s">
        <v>138</v>
      </c>
      <c r="D30" s="98" t="s">
        <v>145</v>
      </c>
      <c r="E30" s="98"/>
      <c r="F30" s="116">
        <f>F31+F39</f>
        <v>474</v>
      </c>
      <c r="G30" s="116">
        <f>G31+G39</f>
        <v>474</v>
      </c>
      <c r="H30" s="116">
        <f t="shared" si="0"/>
        <v>100</v>
      </c>
    </row>
    <row r="31" spans="1:8" ht="51">
      <c r="A31" s="97" t="s">
        <v>114</v>
      </c>
      <c r="B31" s="98" t="s">
        <v>131</v>
      </c>
      <c r="C31" s="98" t="s">
        <v>138</v>
      </c>
      <c r="D31" s="98" t="s">
        <v>146</v>
      </c>
      <c r="E31" s="98"/>
      <c r="F31" s="116">
        <f>F32+F35</f>
        <v>237</v>
      </c>
      <c r="G31" s="116">
        <f>G32+G35</f>
        <v>237</v>
      </c>
      <c r="H31" s="116">
        <f t="shared" si="0"/>
        <v>100</v>
      </c>
    </row>
    <row r="32" spans="1:8" ht="51">
      <c r="A32" s="97" t="s">
        <v>470</v>
      </c>
      <c r="B32" s="98" t="s">
        <v>131</v>
      </c>
      <c r="C32" s="98" t="s">
        <v>138</v>
      </c>
      <c r="D32" s="98" t="s">
        <v>146</v>
      </c>
      <c r="E32" s="98" t="s">
        <v>471</v>
      </c>
      <c r="F32" s="116">
        <f>F33</f>
        <v>210.88006</v>
      </c>
      <c r="G32" s="116">
        <f>G33</f>
        <v>210.88006</v>
      </c>
      <c r="H32" s="116">
        <f t="shared" si="0"/>
        <v>100</v>
      </c>
    </row>
    <row r="33" spans="1:8" ht="25.5">
      <c r="A33" s="97" t="s">
        <v>472</v>
      </c>
      <c r="B33" s="98" t="s">
        <v>131</v>
      </c>
      <c r="C33" s="98" t="s">
        <v>138</v>
      </c>
      <c r="D33" s="98" t="s">
        <v>146</v>
      </c>
      <c r="E33" s="98" t="s">
        <v>473</v>
      </c>
      <c r="F33" s="116">
        <f>F34</f>
        <v>210.88006</v>
      </c>
      <c r="G33" s="116">
        <f>G34</f>
        <v>210.88006</v>
      </c>
      <c r="H33" s="116">
        <f t="shared" si="0"/>
        <v>100</v>
      </c>
    </row>
    <row r="34" spans="1:8" ht="12.75">
      <c r="A34" s="97" t="s">
        <v>474</v>
      </c>
      <c r="B34" s="98" t="s">
        <v>131</v>
      </c>
      <c r="C34" s="98" t="s">
        <v>138</v>
      </c>
      <c r="D34" s="98" t="s">
        <v>146</v>
      </c>
      <c r="E34" s="98" t="s">
        <v>475</v>
      </c>
      <c r="F34" s="118">
        <v>210.88006</v>
      </c>
      <c r="G34" s="118">
        <v>210.88006</v>
      </c>
      <c r="H34" s="118">
        <f t="shared" si="0"/>
        <v>100</v>
      </c>
    </row>
    <row r="35" spans="1:8" ht="25.5">
      <c r="A35" s="97" t="s">
        <v>476</v>
      </c>
      <c r="B35" s="98" t="s">
        <v>131</v>
      </c>
      <c r="C35" s="98" t="s">
        <v>138</v>
      </c>
      <c r="D35" s="98" t="s">
        <v>146</v>
      </c>
      <c r="E35" s="98" t="s">
        <v>477</v>
      </c>
      <c r="F35" s="116">
        <f>F36</f>
        <v>26.11994</v>
      </c>
      <c r="G35" s="116">
        <f>G36</f>
        <v>26.11994</v>
      </c>
      <c r="H35" s="116">
        <f t="shared" si="0"/>
        <v>100</v>
      </c>
    </row>
    <row r="36" spans="1:8" ht="25.5">
      <c r="A36" s="97" t="s">
        <v>478</v>
      </c>
      <c r="B36" s="98" t="s">
        <v>131</v>
      </c>
      <c r="C36" s="98" t="s">
        <v>138</v>
      </c>
      <c r="D36" s="98" t="s">
        <v>146</v>
      </c>
      <c r="E36" s="98" t="s">
        <v>479</v>
      </c>
      <c r="F36" s="116">
        <f>F37+F38</f>
        <v>26.11994</v>
      </c>
      <c r="G36" s="116">
        <f>G37+G38</f>
        <v>26.11994</v>
      </c>
      <c r="H36" s="116">
        <f t="shared" si="0"/>
        <v>100</v>
      </c>
    </row>
    <row r="37" spans="1:8" ht="38.25">
      <c r="A37" s="97" t="s">
        <v>480</v>
      </c>
      <c r="B37" s="98" t="s">
        <v>131</v>
      </c>
      <c r="C37" s="98" t="s">
        <v>138</v>
      </c>
      <c r="D37" s="98" t="s">
        <v>146</v>
      </c>
      <c r="E37" s="98" t="s">
        <v>481</v>
      </c>
      <c r="F37" s="118">
        <v>8.19494</v>
      </c>
      <c r="G37" s="118">
        <v>8.19494</v>
      </c>
      <c r="H37" s="118">
        <f t="shared" si="0"/>
        <v>100</v>
      </c>
    </row>
    <row r="38" spans="1:8" ht="25.5">
      <c r="A38" s="97" t="s">
        <v>482</v>
      </c>
      <c r="B38" s="98" t="s">
        <v>131</v>
      </c>
      <c r="C38" s="98" t="s">
        <v>138</v>
      </c>
      <c r="D38" s="98" t="s">
        <v>146</v>
      </c>
      <c r="E38" s="98" t="s">
        <v>483</v>
      </c>
      <c r="F38" s="118">
        <v>17.925</v>
      </c>
      <c r="G38" s="118">
        <v>17.925</v>
      </c>
      <c r="H38" s="118">
        <f t="shared" si="0"/>
        <v>100</v>
      </c>
    </row>
    <row r="39" spans="1:8" ht="51">
      <c r="A39" s="97" t="s">
        <v>115</v>
      </c>
      <c r="B39" s="98" t="s">
        <v>131</v>
      </c>
      <c r="C39" s="98" t="s">
        <v>138</v>
      </c>
      <c r="D39" s="98" t="s">
        <v>147</v>
      </c>
      <c r="E39" s="98"/>
      <c r="F39" s="116">
        <f>F40+F43</f>
        <v>237</v>
      </c>
      <c r="G39" s="116">
        <f>G40+G43</f>
        <v>237</v>
      </c>
      <c r="H39" s="116">
        <f t="shared" si="0"/>
        <v>100</v>
      </c>
    </row>
    <row r="40" spans="1:8" ht="51">
      <c r="A40" s="97" t="s">
        <v>470</v>
      </c>
      <c r="B40" s="98" t="s">
        <v>131</v>
      </c>
      <c r="C40" s="98" t="s">
        <v>138</v>
      </c>
      <c r="D40" s="98" t="s">
        <v>147</v>
      </c>
      <c r="E40" s="98" t="s">
        <v>471</v>
      </c>
      <c r="F40" s="116">
        <f>F41</f>
        <v>231.98873</v>
      </c>
      <c r="G40" s="116">
        <f>G41</f>
        <v>231.98873</v>
      </c>
      <c r="H40" s="116">
        <f t="shared" si="0"/>
        <v>100</v>
      </c>
    </row>
    <row r="41" spans="1:8" ht="25.5">
      <c r="A41" s="97" t="s">
        <v>472</v>
      </c>
      <c r="B41" s="98" t="s">
        <v>131</v>
      </c>
      <c r="C41" s="98" t="s">
        <v>138</v>
      </c>
      <c r="D41" s="98" t="s">
        <v>147</v>
      </c>
      <c r="E41" s="98" t="s">
        <v>473</v>
      </c>
      <c r="F41" s="116">
        <f>F42</f>
        <v>231.98873</v>
      </c>
      <c r="G41" s="116">
        <f>G42</f>
        <v>231.98873</v>
      </c>
      <c r="H41" s="116">
        <f t="shared" si="0"/>
        <v>100</v>
      </c>
    </row>
    <row r="42" spans="1:8" ht="12.75">
      <c r="A42" s="97" t="s">
        <v>474</v>
      </c>
      <c r="B42" s="98" t="s">
        <v>131</v>
      </c>
      <c r="C42" s="98" t="s">
        <v>138</v>
      </c>
      <c r="D42" s="98" t="s">
        <v>147</v>
      </c>
      <c r="E42" s="98" t="s">
        <v>475</v>
      </c>
      <c r="F42" s="118">
        <v>231.98873</v>
      </c>
      <c r="G42" s="118">
        <v>231.98873</v>
      </c>
      <c r="H42" s="118">
        <f t="shared" si="0"/>
        <v>100</v>
      </c>
    </row>
    <row r="43" spans="1:8" ht="25.5">
      <c r="A43" s="97" t="s">
        <v>476</v>
      </c>
      <c r="B43" s="98" t="s">
        <v>131</v>
      </c>
      <c r="C43" s="98" t="s">
        <v>138</v>
      </c>
      <c r="D43" s="98" t="s">
        <v>147</v>
      </c>
      <c r="E43" s="98" t="s">
        <v>477</v>
      </c>
      <c r="F43" s="116">
        <f>F44</f>
        <v>5.01127</v>
      </c>
      <c r="G43" s="116">
        <f>G44</f>
        <v>5.01127</v>
      </c>
      <c r="H43" s="116">
        <f t="shared" si="0"/>
        <v>100</v>
      </c>
    </row>
    <row r="44" spans="1:8" ht="25.5">
      <c r="A44" s="97" t="s">
        <v>478</v>
      </c>
      <c r="B44" s="98" t="s">
        <v>131</v>
      </c>
      <c r="C44" s="98" t="s">
        <v>138</v>
      </c>
      <c r="D44" s="98" t="s">
        <v>147</v>
      </c>
      <c r="E44" s="98" t="s">
        <v>479</v>
      </c>
      <c r="F44" s="116">
        <f>F45</f>
        <v>5.01127</v>
      </c>
      <c r="G44" s="116">
        <f>G45</f>
        <v>5.01127</v>
      </c>
      <c r="H44" s="116">
        <f t="shared" si="0"/>
        <v>100</v>
      </c>
    </row>
    <row r="45" spans="1:8" ht="25.5">
      <c r="A45" s="97" t="s">
        <v>482</v>
      </c>
      <c r="B45" s="98" t="s">
        <v>131</v>
      </c>
      <c r="C45" s="98" t="s">
        <v>138</v>
      </c>
      <c r="D45" s="98" t="s">
        <v>147</v>
      </c>
      <c r="E45" s="98" t="s">
        <v>483</v>
      </c>
      <c r="F45" s="118">
        <v>5.01127</v>
      </c>
      <c r="G45" s="118">
        <v>5.01127</v>
      </c>
      <c r="H45" s="118">
        <f t="shared" si="0"/>
        <v>100</v>
      </c>
    </row>
    <row r="46" spans="1:8" ht="51">
      <c r="A46" s="97" t="s">
        <v>340</v>
      </c>
      <c r="B46" s="98" t="s">
        <v>131</v>
      </c>
      <c r="C46" s="98" t="s">
        <v>148</v>
      </c>
      <c r="D46" s="98"/>
      <c r="E46" s="98"/>
      <c r="F46" s="116">
        <f>F47</f>
        <v>3602</v>
      </c>
      <c r="G46" s="116">
        <f>G47</f>
        <v>3574.13059</v>
      </c>
      <c r="H46" s="116">
        <f t="shared" si="0"/>
        <v>99.2</v>
      </c>
    </row>
    <row r="47" spans="1:8" ht="38.25">
      <c r="A47" s="97" t="s">
        <v>858</v>
      </c>
      <c r="B47" s="98" t="s">
        <v>131</v>
      </c>
      <c r="C47" s="98" t="s">
        <v>148</v>
      </c>
      <c r="D47" s="98" t="s">
        <v>134</v>
      </c>
      <c r="E47" s="98"/>
      <c r="F47" s="116">
        <f>F48</f>
        <v>3602</v>
      </c>
      <c r="G47" s="116">
        <f>G48</f>
        <v>3574.13059</v>
      </c>
      <c r="H47" s="116">
        <f t="shared" si="0"/>
        <v>99.2</v>
      </c>
    </row>
    <row r="48" spans="1:8" ht="12.75">
      <c r="A48" s="97" t="s">
        <v>139</v>
      </c>
      <c r="B48" s="98" t="s">
        <v>131</v>
      </c>
      <c r="C48" s="98" t="s">
        <v>148</v>
      </c>
      <c r="D48" s="98" t="s">
        <v>140</v>
      </c>
      <c r="E48" s="98"/>
      <c r="F48" s="116">
        <f>F49+F53+F57</f>
        <v>3602</v>
      </c>
      <c r="G48" s="116">
        <f>G49+G53+G57</f>
        <v>3574.13059</v>
      </c>
      <c r="H48" s="116">
        <f t="shared" si="0"/>
        <v>99.2</v>
      </c>
    </row>
    <row r="49" spans="1:8" ht="51">
      <c r="A49" s="97" t="s">
        <v>470</v>
      </c>
      <c r="B49" s="98" t="s">
        <v>131</v>
      </c>
      <c r="C49" s="98" t="s">
        <v>148</v>
      </c>
      <c r="D49" s="98" t="s">
        <v>140</v>
      </c>
      <c r="E49" s="98" t="s">
        <v>471</v>
      </c>
      <c r="F49" s="116">
        <f>F50</f>
        <v>3328</v>
      </c>
      <c r="G49" s="116">
        <f>G50</f>
        <v>3326.34224</v>
      </c>
      <c r="H49" s="116">
        <f t="shared" si="0"/>
        <v>100</v>
      </c>
    </row>
    <row r="50" spans="1:8" ht="25.5">
      <c r="A50" s="97" t="s">
        <v>472</v>
      </c>
      <c r="B50" s="98" t="s">
        <v>131</v>
      </c>
      <c r="C50" s="98" t="s">
        <v>148</v>
      </c>
      <c r="D50" s="98" t="s">
        <v>140</v>
      </c>
      <c r="E50" s="98" t="s">
        <v>473</v>
      </c>
      <c r="F50" s="116">
        <f>SUM(F51:F52)</f>
        <v>3328</v>
      </c>
      <c r="G50" s="116">
        <f>SUM(G51:G52)</f>
        <v>3326.34224</v>
      </c>
      <c r="H50" s="116">
        <f t="shared" si="0"/>
        <v>100</v>
      </c>
    </row>
    <row r="51" spans="1:8" ht="12.75">
      <c r="A51" s="97" t="s">
        <v>474</v>
      </c>
      <c r="B51" s="98" t="s">
        <v>131</v>
      </c>
      <c r="C51" s="98" t="s">
        <v>148</v>
      </c>
      <c r="D51" s="98" t="s">
        <v>140</v>
      </c>
      <c r="E51" s="98" t="s">
        <v>475</v>
      </c>
      <c r="F51" s="118">
        <v>3327</v>
      </c>
      <c r="G51" s="118">
        <v>3326.14224</v>
      </c>
      <c r="H51" s="118">
        <f t="shared" si="0"/>
        <v>100</v>
      </c>
    </row>
    <row r="52" spans="1:8" ht="25.5">
      <c r="A52" s="97" t="s">
        <v>492</v>
      </c>
      <c r="B52" s="98" t="s">
        <v>131</v>
      </c>
      <c r="C52" s="98" t="s">
        <v>148</v>
      </c>
      <c r="D52" s="98" t="s">
        <v>140</v>
      </c>
      <c r="E52" s="98" t="s">
        <v>493</v>
      </c>
      <c r="F52" s="118">
        <v>1</v>
      </c>
      <c r="G52" s="118">
        <v>0.2</v>
      </c>
      <c r="H52" s="118">
        <f t="shared" si="0"/>
        <v>20</v>
      </c>
    </row>
    <row r="53" spans="1:8" ht="25.5">
      <c r="A53" s="97" t="s">
        <v>476</v>
      </c>
      <c r="B53" s="98" t="s">
        <v>131</v>
      </c>
      <c r="C53" s="98" t="s">
        <v>148</v>
      </c>
      <c r="D53" s="98" t="s">
        <v>140</v>
      </c>
      <c r="E53" s="98" t="s">
        <v>477</v>
      </c>
      <c r="F53" s="116">
        <f>F54</f>
        <v>270</v>
      </c>
      <c r="G53" s="116">
        <f>G54</f>
        <v>245.05326</v>
      </c>
      <c r="H53" s="116">
        <f t="shared" si="0"/>
        <v>90.8</v>
      </c>
    </row>
    <row r="54" spans="1:8" ht="25.5">
      <c r="A54" s="97" t="s">
        <v>478</v>
      </c>
      <c r="B54" s="98" t="s">
        <v>131</v>
      </c>
      <c r="C54" s="98" t="s">
        <v>148</v>
      </c>
      <c r="D54" s="98" t="s">
        <v>140</v>
      </c>
      <c r="E54" s="98" t="s">
        <v>479</v>
      </c>
      <c r="F54" s="116">
        <f>SUM(F55:F56)</f>
        <v>270</v>
      </c>
      <c r="G54" s="116">
        <f>SUM(G55:G56)</f>
        <v>245.05326</v>
      </c>
      <c r="H54" s="116">
        <f t="shared" si="0"/>
        <v>90.8</v>
      </c>
    </row>
    <row r="55" spans="1:8" ht="38.25">
      <c r="A55" s="97" t="s">
        <v>480</v>
      </c>
      <c r="B55" s="98" t="s">
        <v>131</v>
      </c>
      <c r="C55" s="98" t="s">
        <v>148</v>
      </c>
      <c r="D55" s="98" t="s">
        <v>140</v>
      </c>
      <c r="E55" s="98" t="s">
        <v>481</v>
      </c>
      <c r="F55" s="118">
        <v>182</v>
      </c>
      <c r="G55" s="118">
        <v>169.785</v>
      </c>
      <c r="H55" s="118">
        <f t="shared" si="0"/>
        <v>93.3</v>
      </c>
    </row>
    <row r="56" spans="1:8" ht="25.5">
      <c r="A56" s="97" t="s">
        <v>482</v>
      </c>
      <c r="B56" s="98" t="s">
        <v>131</v>
      </c>
      <c r="C56" s="98" t="s">
        <v>148</v>
      </c>
      <c r="D56" s="98" t="s">
        <v>140</v>
      </c>
      <c r="E56" s="98" t="s">
        <v>483</v>
      </c>
      <c r="F56" s="118">
        <v>88</v>
      </c>
      <c r="G56" s="118">
        <v>75.26826</v>
      </c>
      <c r="H56" s="118">
        <f t="shared" si="0"/>
        <v>85.5</v>
      </c>
    </row>
    <row r="57" spans="1:8" ht="12.75">
      <c r="A57" s="97" t="s">
        <v>484</v>
      </c>
      <c r="B57" s="98" t="s">
        <v>131</v>
      </c>
      <c r="C57" s="98" t="s">
        <v>148</v>
      </c>
      <c r="D57" s="98" t="s">
        <v>140</v>
      </c>
      <c r="E57" s="98" t="s">
        <v>485</v>
      </c>
      <c r="F57" s="116">
        <f>F58</f>
        <v>4</v>
      </c>
      <c r="G57" s="116">
        <f>G58</f>
        <v>2.73509</v>
      </c>
      <c r="H57" s="116">
        <f t="shared" si="0"/>
        <v>68.4</v>
      </c>
    </row>
    <row r="58" spans="1:8" ht="12.75">
      <c r="A58" s="97" t="s">
        <v>486</v>
      </c>
      <c r="B58" s="98" t="s">
        <v>131</v>
      </c>
      <c r="C58" s="98" t="s">
        <v>148</v>
      </c>
      <c r="D58" s="98" t="s">
        <v>140</v>
      </c>
      <c r="E58" s="98" t="s">
        <v>487</v>
      </c>
      <c r="F58" s="116">
        <f>SUM(F59:F59)</f>
        <v>4</v>
      </c>
      <c r="G58" s="116">
        <f>SUM(G59:G59)</f>
        <v>2.73509</v>
      </c>
      <c r="H58" s="116">
        <f t="shared" si="0"/>
        <v>68.4</v>
      </c>
    </row>
    <row r="59" spans="1:8" ht="25.5">
      <c r="A59" s="97" t="s">
        <v>490</v>
      </c>
      <c r="B59" s="98" t="s">
        <v>131</v>
      </c>
      <c r="C59" s="98" t="s">
        <v>148</v>
      </c>
      <c r="D59" s="98" t="s">
        <v>140</v>
      </c>
      <c r="E59" s="98" t="s">
        <v>491</v>
      </c>
      <c r="F59" s="118">
        <v>4</v>
      </c>
      <c r="G59" s="118">
        <v>2.73509</v>
      </c>
      <c r="H59" s="118">
        <f t="shared" si="0"/>
        <v>68.4</v>
      </c>
    </row>
    <row r="60" spans="1:8" ht="12.75">
      <c r="A60" s="97" t="s">
        <v>496</v>
      </c>
      <c r="B60" s="98" t="s">
        <v>131</v>
      </c>
      <c r="C60" s="98" t="s">
        <v>149</v>
      </c>
      <c r="D60" s="98"/>
      <c r="E60" s="98"/>
      <c r="F60" s="118">
        <f aca="true" t="shared" si="2" ref="F60:G63">F61</f>
        <v>59</v>
      </c>
      <c r="G60" s="118">
        <f t="shared" si="2"/>
        <v>0</v>
      </c>
      <c r="H60" s="118">
        <f t="shared" si="0"/>
        <v>0</v>
      </c>
    </row>
    <row r="61" spans="1:8" ht="12.75">
      <c r="A61" s="97" t="s">
        <v>496</v>
      </c>
      <c r="B61" s="98" t="s">
        <v>131</v>
      </c>
      <c r="C61" s="98" t="s">
        <v>149</v>
      </c>
      <c r="D61" s="98" t="s">
        <v>497</v>
      </c>
      <c r="E61" s="98"/>
      <c r="F61" s="116">
        <f t="shared" si="2"/>
        <v>59</v>
      </c>
      <c r="G61" s="116">
        <f t="shared" si="2"/>
        <v>0</v>
      </c>
      <c r="H61" s="116">
        <f t="shared" si="0"/>
        <v>0</v>
      </c>
    </row>
    <row r="62" spans="1:8" ht="12.75">
      <c r="A62" s="97" t="s">
        <v>729</v>
      </c>
      <c r="B62" s="98" t="s">
        <v>131</v>
      </c>
      <c r="C62" s="98" t="s">
        <v>149</v>
      </c>
      <c r="D62" s="98" t="s">
        <v>730</v>
      </c>
      <c r="E62" s="98"/>
      <c r="F62" s="116">
        <f t="shared" si="2"/>
        <v>59</v>
      </c>
      <c r="G62" s="116">
        <f t="shared" si="2"/>
        <v>0</v>
      </c>
      <c r="H62" s="116">
        <f t="shared" si="0"/>
        <v>0</v>
      </c>
    </row>
    <row r="63" spans="1:8" ht="12.75">
      <c r="A63" s="97" t="s">
        <v>484</v>
      </c>
      <c r="B63" s="98" t="s">
        <v>131</v>
      </c>
      <c r="C63" s="98" t="s">
        <v>149</v>
      </c>
      <c r="D63" s="98" t="s">
        <v>730</v>
      </c>
      <c r="E63" s="98" t="s">
        <v>485</v>
      </c>
      <c r="F63" s="116">
        <f t="shared" si="2"/>
        <v>59</v>
      </c>
      <c r="G63" s="116">
        <f t="shared" si="2"/>
        <v>0</v>
      </c>
      <c r="H63" s="116">
        <f t="shared" si="0"/>
        <v>0</v>
      </c>
    </row>
    <row r="64" spans="1:8" ht="12.75">
      <c r="A64" s="97" t="s">
        <v>501</v>
      </c>
      <c r="B64" s="98" t="s">
        <v>131</v>
      </c>
      <c r="C64" s="98" t="s">
        <v>149</v>
      </c>
      <c r="D64" s="98" t="s">
        <v>730</v>
      </c>
      <c r="E64" s="98" t="s">
        <v>731</v>
      </c>
      <c r="F64" s="118">
        <v>59</v>
      </c>
      <c r="G64" s="118"/>
      <c r="H64" s="118">
        <f t="shared" si="0"/>
        <v>0</v>
      </c>
    </row>
    <row r="65" spans="1:8" ht="12.75">
      <c r="A65" s="97" t="s">
        <v>341</v>
      </c>
      <c r="B65" s="98" t="s">
        <v>131</v>
      </c>
      <c r="C65" s="98" t="s">
        <v>166</v>
      </c>
      <c r="D65" s="98"/>
      <c r="E65" s="98"/>
      <c r="F65" s="116">
        <f>F66+F70+F79+F92+F97+F110+F114</f>
        <v>6779.452</v>
      </c>
      <c r="G65" s="116">
        <f>G66+G70+G79+G92+G97+G110+G114</f>
        <v>6789.46848</v>
      </c>
      <c r="H65" s="116">
        <f t="shared" si="0"/>
        <v>100.1</v>
      </c>
    </row>
    <row r="66" spans="1:8" ht="12.75">
      <c r="A66" s="97" t="s">
        <v>496</v>
      </c>
      <c r="B66" s="98" t="s">
        <v>131</v>
      </c>
      <c r="C66" s="98" t="s">
        <v>166</v>
      </c>
      <c r="D66" s="98" t="s">
        <v>497</v>
      </c>
      <c r="E66" s="98"/>
      <c r="F66" s="116">
        <f aca="true" t="shared" si="3" ref="F66:G68">F67</f>
        <v>120</v>
      </c>
      <c r="G66" s="116">
        <f t="shared" si="3"/>
        <v>120</v>
      </c>
      <c r="H66" s="116">
        <f t="shared" si="0"/>
        <v>100</v>
      </c>
    </row>
    <row r="67" spans="1:8" ht="25.5">
      <c r="A67" s="97" t="s">
        <v>498</v>
      </c>
      <c r="B67" s="98" t="s">
        <v>131</v>
      </c>
      <c r="C67" s="98" t="s">
        <v>166</v>
      </c>
      <c r="D67" s="98" t="s">
        <v>499</v>
      </c>
      <c r="E67" s="98"/>
      <c r="F67" s="116">
        <f t="shared" si="3"/>
        <v>120</v>
      </c>
      <c r="G67" s="116">
        <f t="shared" si="3"/>
        <v>120</v>
      </c>
      <c r="H67" s="116">
        <f t="shared" si="0"/>
        <v>100</v>
      </c>
    </row>
    <row r="68" spans="1:8" ht="12.75">
      <c r="A68" s="97" t="s">
        <v>484</v>
      </c>
      <c r="B68" s="98" t="s">
        <v>131</v>
      </c>
      <c r="C68" s="98" t="s">
        <v>166</v>
      </c>
      <c r="D68" s="98" t="s">
        <v>499</v>
      </c>
      <c r="E68" s="98" t="s">
        <v>500</v>
      </c>
      <c r="F68" s="116">
        <f t="shared" si="3"/>
        <v>120</v>
      </c>
      <c r="G68" s="116">
        <f t="shared" si="3"/>
        <v>120</v>
      </c>
      <c r="H68" s="116">
        <f t="shared" si="0"/>
        <v>100</v>
      </c>
    </row>
    <row r="69" spans="1:8" ht="12.75">
      <c r="A69" s="97" t="s">
        <v>501</v>
      </c>
      <c r="B69" s="98" t="s">
        <v>131</v>
      </c>
      <c r="C69" s="99" t="s">
        <v>166</v>
      </c>
      <c r="D69" s="98" t="s">
        <v>499</v>
      </c>
      <c r="E69" s="98" t="s">
        <v>502</v>
      </c>
      <c r="F69" s="118">
        <v>120</v>
      </c>
      <c r="G69" s="118">
        <v>120</v>
      </c>
      <c r="H69" s="118">
        <f t="shared" si="0"/>
        <v>100</v>
      </c>
    </row>
    <row r="70" spans="1:8" ht="38.25">
      <c r="A70" s="97" t="s">
        <v>167</v>
      </c>
      <c r="B70" s="98" t="s">
        <v>131</v>
      </c>
      <c r="C70" s="98" t="s">
        <v>166</v>
      </c>
      <c r="D70" s="98" t="s">
        <v>168</v>
      </c>
      <c r="E70" s="98"/>
      <c r="F70" s="116">
        <f>F71</f>
        <v>2165.34</v>
      </c>
      <c r="G70" s="116">
        <f>G71</f>
        <v>2223.97719</v>
      </c>
      <c r="H70" s="116">
        <f aca="true" t="shared" si="4" ref="H70:H132">ROUND(G70/F70*100,1)</f>
        <v>102.7</v>
      </c>
    </row>
    <row r="71" spans="1:8" ht="12.75">
      <c r="A71" s="97" t="s">
        <v>169</v>
      </c>
      <c r="B71" s="98" t="s">
        <v>131</v>
      </c>
      <c r="C71" s="98" t="s">
        <v>166</v>
      </c>
      <c r="D71" s="98" t="s">
        <v>170</v>
      </c>
      <c r="E71" s="98"/>
      <c r="F71" s="116">
        <f>F72+F76</f>
        <v>2165.34</v>
      </c>
      <c r="G71" s="116">
        <f>G72+G76</f>
        <v>2223.97719</v>
      </c>
      <c r="H71" s="116">
        <f t="shared" si="4"/>
        <v>102.7</v>
      </c>
    </row>
    <row r="72" spans="1:8" ht="25.5">
      <c r="A72" s="97" t="s">
        <v>476</v>
      </c>
      <c r="B72" s="98" t="s">
        <v>131</v>
      </c>
      <c r="C72" s="98" t="s">
        <v>166</v>
      </c>
      <c r="D72" s="98" t="s">
        <v>170</v>
      </c>
      <c r="E72" s="98" t="s">
        <v>477</v>
      </c>
      <c r="F72" s="116">
        <f>F73</f>
        <v>2135.34</v>
      </c>
      <c r="G72" s="116">
        <f>G73</f>
        <v>2194.33719</v>
      </c>
      <c r="H72" s="116">
        <f t="shared" si="4"/>
        <v>102.8</v>
      </c>
    </row>
    <row r="73" spans="1:8" ht="25.5">
      <c r="A73" s="97" t="s">
        <v>478</v>
      </c>
      <c r="B73" s="98" t="s">
        <v>131</v>
      </c>
      <c r="C73" s="98" t="s">
        <v>166</v>
      </c>
      <c r="D73" s="98" t="s">
        <v>170</v>
      </c>
      <c r="E73" s="98" t="s">
        <v>479</v>
      </c>
      <c r="F73" s="116">
        <f>SUM(F74:F75)</f>
        <v>2135.34</v>
      </c>
      <c r="G73" s="116">
        <f>SUM(G74:G75)</f>
        <v>2194.33719</v>
      </c>
      <c r="H73" s="116">
        <f t="shared" si="4"/>
        <v>102.8</v>
      </c>
    </row>
    <row r="74" spans="1:8" ht="38.25">
      <c r="A74" s="97" t="s">
        <v>494</v>
      </c>
      <c r="B74" s="98" t="s">
        <v>131</v>
      </c>
      <c r="C74" s="98" t="s">
        <v>166</v>
      </c>
      <c r="D74" s="98" t="s">
        <v>170</v>
      </c>
      <c r="E74" s="98" t="s">
        <v>495</v>
      </c>
      <c r="F74" s="118">
        <v>98.54</v>
      </c>
      <c r="G74" s="118">
        <v>98.5394</v>
      </c>
      <c r="H74" s="118">
        <f t="shared" si="4"/>
        <v>100</v>
      </c>
    </row>
    <row r="75" spans="1:8" ht="25.5">
      <c r="A75" s="97" t="s">
        <v>482</v>
      </c>
      <c r="B75" s="98" t="s">
        <v>131</v>
      </c>
      <c r="C75" s="98" t="s">
        <v>166</v>
      </c>
      <c r="D75" s="98" t="s">
        <v>170</v>
      </c>
      <c r="E75" s="98" t="s">
        <v>483</v>
      </c>
      <c r="F75" s="118">
        <v>2036.8</v>
      </c>
      <c r="G75" s="118">
        <v>2095.79779</v>
      </c>
      <c r="H75" s="118">
        <f t="shared" si="4"/>
        <v>102.9</v>
      </c>
    </row>
    <row r="76" spans="1:8" ht="12.75">
      <c r="A76" s="97" t="s">
        <v>484</v>
      </c>
      <c r="B76" s="98" t="s">
        <v>131</v>
      </c>
      <c r="C76" s="98" t="s">
        <v>166</v>
      </c>
      <c r="D76" s="98" t="s">
        <v>170</v>
      </c>
      <c r="E76" s="98" t="s">
        <v>485</v>
      </c>
      <c r="F76" s="116">
        <f>F77</f>
        <v>30</v>
      </c>
      <c r="G76" s="116">
        <f>G77</f>
        <v>29.64</v>
      </c>
      <c r="H76" s="116">
        <f t="shared" si="4"/>
        <v>98.8</v>
      </c>
    </row>
    <row r="77" spans="1:8" ht="12.75">
      <c r="A77" s="97" t="s">
        <v>486</v>
      </c>
      <c r="B77" s="98" t="s">
        <v>131</v>
      </c>
      <c r="C77" s="98" t="s">
        <v>166</v>
      </c>
      <c r="D77" s="98" t="s">
        <v>170</v>
      </c>
      <c r="E77" s="98" t="s">
        <v>487</v>
      </c>
      <c r="F77" s="116">
        <f>SUM(F78)</f>
        <v>30</v>
      </c>
      <c r="G77" s="116">
        <f>SUM(G78)</f>
        <v>29.64</v>
      </c>
      <c r="H77" s="116">
        <f t="shared" si="4"/>
        <v>98.8</v>
      </c>
    </row>
    <row r="78" spans="1:8" ht="25.5">
      <c r="A78" s="97" t="s">
        <v>490</v>
      </c>
      <c r="B78" s="98" t="s">
        <v>131</v>
      </c>
      <c r="C78" s="98" t="s">
        <v>166</v>
      </c>
      <c r="D78" s="98" t="s">
        <v>170</v>
      </c>
      <c r="E78" s="98" t="s">
        <v>491</v>
      </c>
      <c r="F78" s="118">
        <f>20+10</f>
        <v>30</v>
      </c>
      <c r="G78" s="118">
        <v>29.64</v>
      </c>
      <c r="H78" s="118">
        <f t="shared" si="4"/>
        <v>98.8</v>
      </c>
    </row>
    <row r="79" spans="1:8" ht="25.5">
      <c r="A79" s="97" t="s">
        <v>732</v>
      </c>
      <c r="B79" s="98" t="s">
        <v>131</v>
      </c>
      <c r="C79" s="98" t="s">
        <v>166</v>
      </c>
      <c r="D79" s="98" t="s">
        <v>733</v>
      </c>
      <c r="E79" s="98"/>
      <c r="F79" s="116">
        <f>F80</f>
        <v>3667.112</v>
      </c>
      <c r="G79" s="116">
        <f>G80</f>
        <v>3625.53129</v>
      </c>
      <c r="H79" s="116">
        <f t="shared" si="4"/>
        <v>98.9</v>
      </c>
    </row>
    <row r="80" spans="1:8" ht="25.5">
      <c r="A80" s="97" t="s">
        <v>539</v>
      </c>
      <c r="B80" s="98" t="s">
        <v>131</v>
      </c>
      <c r="C80" s="98" t="s">
        <v>166</v>
      </c>
      <c r="D80" s="98" t="s">
        <v>734</v>
      </c>
      <c r="E80" s="98"/>
      <c r="F80" s="116">
        <f>F81+F84+F88</f>
        <v>3667.112</v>
      </c>
      <c r="G80" s="116">
        <f>G81+G84+G88</f>
        <v>3625.53129</v>
      </c>
      <c r="H80" s="116">
        <f t="shared" si="4"/>
        <v>98.9</v>
      </c>
    </row>
    <row r="81" spans="1:8" ht="51">
      <c r="A81" s="97" t="s">
        <v>470</v>
      </c>
      <c r="B81" s="98" t="s">
        <v>131</v>
      </c>
      <c r="C81" s="98" t="s">
        <v>166</v>
      </c>
      <c r="D81" s="98" t="s">
        <v>734</v>
      </c>
      <c r="E81" s="98" t="s">
        <v>471</v>
      </c>
      <c r="F81" s="116">
        <f>F82</f>
        <v>3467.827</v>
      </c>
      <c r="G81" s="116">
        <f>G82</f>
        <v>3458.44588</v>
      </c>
      <c r="H81" s="116">
        <f t="shared" si="4"/>
        <v>99.7</v>
      </c>
    </row>
    <row r="82" spans="1:8" ht="25.5">
      <c r="A82" s="97" t="s">
        <v>506</v>
      </c>
      <c r="B82" s="98" t="s">
        <v>131</v>
      </c>
      <c r="C82" s="98" t="s">
        <v>166</v>
      </c>
      <c r="D82" s="98" t="s">
        <v>734</v>
      </c>
      <c r="E82" s="98" t="s">
        <v>507</v>
      </c>
      <c r="F82" s="116">
        <f>F83</f>
        <v>3467.827</v>
      </c>
      <c r="G82" s="116">
        <f>G83</f>
        <v>3458.44588</v>
      </c>
      <c r="H82" s="116">
        <f t="shared" si="4"/>
        <v>99.7</v>
      </c>
    </row>
    <row r="83" spans="1:8" ht="12.75">
      <c r="A83" s="97" t="s">
        <v>474</v>
      </c>
      <c r="B83" s="98" t="s">
        <v>131</v>
      </c>
      <c r="C83" s="98" t="s">
        <v>166</v>
      </c>
      <c r="D83" s="98" t="s">
        <v>734</v>
      </c>
      <c r="E83" s="98" t="s">
        <v>508</v>
      </c>
      <c r="F83" s="118">
        <v>3467.827</v>
      </c>
      <c r="G83" s="118">
        <v>3458.44588</v>
      </c>
      <c r="H83" s="118">
        <f t="shared" si="4"/>
        <v>99.7</v>
      </c>
    </row>
    <row r="84" spans="1:8" ht="25.5">
      <c r="A84" s="97" t="s">
        <v>476</v>
      </c>
      <c r="B84" s="98" t="s">
        <v>131</v>
      </c>
      <c r="C84" s="98" t="s">
        <v>166</v>
      </c>
      <c r="D84" s="98" t="s">
        <v>734</v>
      </c>
      <c r="E84" s="98" t="s">
        <v>477</v>
      </c>
      <c r="F84" s="116">
        <f>F85</f>
        <v>193.785</v>
      </c>
      <c r="G84" s="116">
        <f>G85</f>
        <v>162.77096</v>
      </c>
      <c r="H84" s="116">
        <f t="shared" si="4"/>
        <v>84</v>
      </c>
    </row>
    <row r="85" spans="1:8" ht="25.5">
      <c r="A85" s="97" t="s">
        <v>478</v>
      </c>
      <c r="B85" s="98" t="s">
        <v>131</v>
      </c>
      <c r="C85" s="98" t="s">
        <v>166</v>
      </c>
      <c r="D85" s="98" t="s">
        <v>734</v>
      </c>
      <c r="E85" s="98" t="s">
        <v>479</v>
      </c>
      <c r="F85" s="116">
        <f>SUM(F86:F87)</f>
        <v>193.785</v>
      </c>
      <c r="G85" s="116">
        <f>SUM(G86:G87)</f>
        <v>162.77096</v>
      </c>
      <c r="H85" s="116">
        <f t="shared" si="4"/>
        <v>84</v>
      </c>
    </row>
    <row r="86" spans="1:8" ht="38.25">
      <c r="A86" s="97" t="s">
        <v>480</v>
      </c>
      <c r="B86" s="98" t="s">
        <v>131</v>
      </c>
      <c r="C86" s="98" t="s">
        <v>166</v>
      </c>
      <c r="D86" s="98" t="s">
        <v>734</v>
      </c>
      <c r="E86" s="98" t="s">
        <v>481</v>
      </c>
      <c r="F86" s="118">
        <v>40</v>
      </c>
      <c r="G86" s="118">
        <v>24.84641</v>
      </c>
      <c r="H86" s="118">
        <f t="shared" si="4"/>
        <v>62.1</v>
      </c>
    </row>
    <row r="87" spans="1:8" ht="25.5">
      <c r="A87" s="97" t="s">
        <v>482</v>
      </c>
      <c r="B87" s="98" t="s">
        <v>131</v>
      </c>
      <c r="C87" s="98" t="s">
        <v>166</v>
      </c>
      <c r="D87" s="98" t="s">
        <v>734</v>
      </c>
      <c r="E87" s="98" t="s">
        <v>483</v>
      </c>
      <c r="F87" s="118">
        <v>153.785</v>
      </c>
      <c r="G87" s="118">
        <v>137.92455</v>
      </c>
      <c r="H87" s="118">
        <f t="shared" si="4"/>
        <v>89.7</v>
      </c>
    </row>
    <row r="88" spans="1:8" ht="12.75">
      <c r="A88" s="97" t="s">
        <v>484</v>
      </c>
      <c r="B88" s="98" t="s">
        <v>131</v>
      </c>
      <c r="C88" s="98" t="s">
        <v>166</v>
      </c>
      <c r="D88" s="98" t="s">
        <v>734</v>
      </c>
      <c r="E88" s="98" t="s">
        <v>485</v>
      </c>
      <c r="F88" s="116">
        <f>F89</f>
        <v>5.5</v>
      </c>
      <c r="G88" s="116">
        <f>G89</f>
        <v>4.31445</v>
      </c>
      <c r="H88" s="118">
        <f t="shared" si="4"/>
        <v>78.4</v>
      </c>
    </row>
    <row r="89" spans="1:8" ht="12.75">
      <c r="A89" s="97" t="s">
        <v>486</v>
      </c>
      <c r="B89" s="98" t="s">
        <v>131</v>
      </c>
      <c r="C89" s="98" t="s">
        <v>166</v>
      </c>
      <c r="D89" s="98" t="s">
        <v>734</v>
      </c>
      <c r="E89" s="98" t="s">
        <v>487</v>
      </c>
      <c r="F89" s="116">
        <f>SUM(F90:F91)</f>
        <v>5.5</v>
      </c>
      <c r="G89" s="116">
        <f>SUM(G90:G91)</f>
        <v>4.31445</v>
      </c>
      <c r="H89" s="118">
        <f t="shared" si="4"/>
        <v>78.4</v>
      </c>
    </row>
    <row r="90" spans="1:8" ht="25.5">
      <c r="A90" s="97" t="s">
        <v>488</v>
      </c>
      <c r="B90" s="98" t="s">
        <v>131</v>
      </c>
      <c r="C90" s="98" t="s">
        <v>166</v>
      </c>
      <c r="D90" s="98" t="s">
        <v>734</v>
      </c>
      <c r="E90" s="98" t="s">
        <v>489</v>
      </c>
      <c r="F90" s="118">
        <v>2.5</v>
      </c>
      <c r="G90" s="118">
        <v>1.375</v>
      </c>
      <c r="H90" s="118">
        <f t="shared" si="4"/>
        <v>55</v>
      </c>
    </row>
    <row r="91" spans="1:8" ht="25.5">
      <c r="A91" s="97" t="s">
        <v>490</v>
      </c>
      <c r="B91" s="98" t="s">
        <v>131</v>
      </c>
      <c r="C91" s="98" t="s">
        <v>166</v>
      </c>
      <c r="D91" s="98" t="s">
        <v>734</v>
      </c>
      <c r="E91" s="98" t="s">
        <v>491</v>
      </c>
      <c r="F91" s="118">
        <v>3</v>
      </c>
      <c r="G91" s="118">
        <v>2.93945</v>
      </c>
      <c r="H91" s="118">
        <f t="shared" si="4"/>
        <v>98</v>
      </c>
    </row>
    <row r="92" spans="1:8" ht="12.75">
      <c r="A92" s="97" t="s">
        <v>171</v>
      </c>
      <c r="B92" s="98" t="s">
        <v>131</v>
      </c>
      <c r="C92" s="98" t="s">
        <v>166</v>
      </c>
      <c r="D92" s="98" t="s">
        <v>172</v>
      </c>
      <c r="E92" s="98"/>
      <c r="F92" s="116">
        <f aca="true" t="shared" si="5" ref="F92:G94">F93</f>
        <v>80.4</v>
      </c>
      <c r="G92" s="116">
        <f t="shared" si="5"/>
        <v>80.4</v>
      </c>
      <c r="H92" s="116">
        <f t="shared" si="4"/>
        <v>100</v>
      </c>
    </row>
    <row r="93" spans="1:8" ht="12.75">
      <c r="A93" s="97" t="s">
        <v>173</v>
      </c>
      <c r="B93" s="98" t="s">
        <v>131</v>
      </c>
      <c r="C93" s="98" t="s">
        <v>166</v>
      </c>
      <c r="D93" s="98" t="s">
        <v>174</v>
      </c>
      <c r="E93" s="98"/>
      <c r="F93" s="116">
        <f t="shared" si="5"/>
        <v>80.4</v>
      </c>
      <c r="G93" s="116">
        <f t="shared" si="5"/>
        <v>80.4</v>
      </c>
      <c r="H93" s="116">
        <f t="shared" si="4"/>
        <v>100</v>
      </c>
    </row>
    <row r="94" spans="1:8" ht="63.75">
      <c r="A94" s="97" t="s">
        <v>175</v>
      </c>
      <c r="B94" s="98" t="s">
        <v>131</v>
      </c>
      <c r="C94" s="98" t="s">
        <v>166</v>
      </c>
      <c r="D94" s="98" t="s">
        <v>176</v>
      </c>
      <c r="E94" s="98"/>
      <c r="F94" s="116">
        <f t="shared" si="5"/>
        <v>80.4</v>
      </c>
      <c r="G94" s="116">
        <f t="shared" si="5"/>
        <v>80.4</v>
      </c>
      <c r="H94" s="116">
        <f t="shared" si="4"/>
        <v>100</v>
      </c>
    </row>
    <row r="95" spans="1:8" ht="38.25">
      <c r="A95" s="97" t="s">
        <v>512</v>
      </c>
      <c r="B95" s="98" t="s">
        <v>131</v>
      </c>
      <c r="C95" s="98" t="s">
        <v>166</v>
      </c>
      <c r="D95" s="98" t="s">
        <v>176</v>
      </c>
      <c r="E95" s="98" t="s">
        <v>513</v>
      </c>
      <c r="F95" s="116">
        <f>SUM(F96)</f>
        <v>80.4</v>
      </c>
      <c r="G95" s="116">
        <f>SUM(G96)</f>
        <v>80.4</v>
      </c>
      <c r="H95" s="116">
        <f t="shared" si="4"/>
        <v>100</v>
      </c>
    </row>
    <row r="96" spans="1:8" ht="25.5">
      <c r="A96" s="97" t="s">
        <v>735</v>
      </c>
      <c r="B96" s="98" t="s">
        <v>131</v>
      </c>
      <c r="C96" s="98" t="s">
        <v>166</v>
      </c>
      <c r="D96" s="98" t="s">
        <v>176</v>
      </c>
      <c r="E96" s="98" t="s">
        <v>736</v>
      </c>
      <c r="F96" s="118">
        <v>80.4</v>
      </c>
      <c r="G96" s="118">
        <v>80.4</v>
      </c>
      <c r="H96" s="118">
        <f t="shared" si="4"/>
        <v>100</v>
      </c>
    </row>
    <row r="97" spans="1:8" ht="12.75">
      <c r="A97" s="97" t="s">
        <v>142</v>
      </c>
      <c r="B97" s="98" t="s">
        <v>131</v>
      </c>
      <c r="C97" s="98" t="s">
        <v>166</v>
      </c>
      <c r="D97" s="98" t="s">
        <v>143</v>
      </c>
      <c r="E97" s="98"/>
      <c r="F97" s="116">
        <f>F98</f>
        <v>711</v>
      </c>
      <c r="G97" s="116">
        <f>G98</f>
        <v>711</v>
      </c>
      <c r="H97" s="116">
        <f t="shared" si="4"/>
        <v>100</v>
      </c>
    </row>
    <row r="98" spans="1:8" ht="102">
      <c r="A98" s="97" t="s">
        <v>144</v>
      </c>
      <c r="B98" s="98" t="s">
        <v>131</v>
      </c>
      <c r="C98" s="98" t="s">
        <v>166</v>
      </c>
      <c r="D98" s="98" t="s">
        <v>145</v>
      </c>
      <c r="E98" s="98"/>
      <c r="F98" s="116">
        <f>F99</f>
        <v>711</v>
      </c>
      <c r="G98" s="116">
        <f>G99</f>
        <v>711</v>
      </c>
      <c r="H98" s="116">
        <f t="shared" si="4"/>
        <v>100</v>
      </c>
    </row>
    <row r="99" spans="1:8" ht="63.75">
      <c r="A99" s="97" t="s">
        <v>117</v>
      </c>
      <c r="B99" s="98" t="s">
        <v>131</v>
      </c>
      <c r="C99" s="98" t="s">
        <v>166</v>
      </c>
      <c r="D99" s="98" t="s">
        <v>177</v>
      </c>
      <c r="E99" s="98"/>
      <c r="F99" s="116">
        <f>F100+F103+F107</f>
        <v>711</v>
      </c>
      <c r="G99" s="116">
        <f>G100+G103+G107</f>
        <v>711</v>
      </c>
      <c r="H99" s="116">
        <f t="shared" si="4"/>
        <v>100</v>
      </c>
    </row>
    <row r="100" spans="1:8" ht="51">
      <c r="A100" s="97" t="s">
        <v>470</v>
      </c>
      <c r="B100" s="98" t="s">
        <v>131</v>
      </c>
      <c r="C100" s="98" t="s">
        <v>166</v>
      </c>
      <c r="D100" s="98" t="s">
        <v>177</v>
      </c>
      <c r="E100" s="98" t="s">
        <v>471</v>
      </c>
      <c r="F100" s="116">
        <f>F101</f>
        <v>682.13882</v>
      </c>
      <c r="G100" s="116">
        <f>G101</f>
        <v>682.13882</v>
      </c>
      <c r="H100" s="116">
        <f t="shared" si="4"/>
        <v>100</v>
      </c>
    </row>
    <row r="101" spans="1:8" ht="25.5">
      <c r="A101" s="97" t="s">
        <v>472</v>
      </c>
      <c r="B101" s="98" t="s">
        <v>131</v>
      </c>
      <c r="C101" s="98" t="s">
        <v>166</v>
      </c>
      <c r="D101" s="98" t="s">
        <v>177</v>
      </c>
      <c r="E101" s="98" t="s">
        <v>473</v>
      </c>
      <c r="F101" s="116">
        <f>F102</f>
        <v>682.13882</v>
      </c>
      <c r="G101" s="116">
        <f>G102</f>
        <v>682.13882</v>
      </c>
      <c r="H101" s="116">
        <f t="shared" si="4"/>
        <v>100</v>
      </c>
    </row>
    <row r="102" spans="1:8" ht="12.75">
      <c r="A102" s="97" t="s">
        <v>474</v>
      </c>
      <c r="B102" s="98" t="s">
        <v>131</v>
      </c>
      <c r="C102" s="98" t="s">
        <v>166</v>
      </c>
      <c r="D102" s="98" t="s">
        <v>177</v>
      </c>
      <c r="E102" s="98" t="s">
        <v>475</v>
      </c>
      <c r="F102" s="118">
        <v>682.13882</v>
      </c>
      <c r="G102" s="118">
        <v>682.13882</v>
      </c>
      <c r="H102" s="118">
        <f t="shared" si="4"/>
        <v>100</v>
      </c>
    </row>
    <row r="103" spans="1:8" ht="25.5">
      <c r="A103" s="97" t="s">
        <v>476</v>
      </c>
      <c r="B103" s="98" t="s">
        <v>131</v>
      </c>
      <c r="C103" s="98" t="s">
        <v>166</v>
      </c>
      <c r="D103" s="98" t="s">
        <v>177</v>
      </c>
      <c r="E103" s="98" t="s">
        <v>477</v>
      </c>
      <c r="F103" s="116">
        <f>F104</f>
        <v>28.84232</v>
      </c>
      <c r="G103" s="116">
        <f>G104</f>
        <v>28.84232</v>
      </c>
      <c r="H103" s="116">
        <f t="shared" si="4"/>
        <v>100</v>
      </c>
    </row>
    <row r="104" spans="1:8" ht="25.5">
      <c r="A104" s="97" t="s">
        <v>478</v>
      </c>
      <c r="B104" s="98" t="s">
        <v>131</v>
      </c>
      <c r="C104" s="98" t="s">
        <v>166</v>
      </c>
      <c r="D104" s="98" t="s">
        <v>177</v>
      </c>
      <c r="E104" s="98" t="s">
        <v>479</v>
      </c>
      <c r="F104" s="116">
        <f>SUM(F105:F106)</f>
        <v>28.84232</v>
      </c>
      <c r="G104" s="116">
        <f>SUM(G105:G106)</f>
        <v>28.84232</v>
      </c>
      <c r="H104" s="116">
        <f t="shared" si="4"/>
        <v>100</v>
      </c>
    </row>
    <row r="105" spans="1:8" ht="38.25">
      <c r="A105" s="97" t="s">
        <v>480</v>
      </c>
      <c r="B105" s="98" t="s">
        <v>131</v>
      </c>
      <c r="C105" s="98" t="s">
        <v>166</v>
      </c>
      <c r="D105" s="98" t="s">
        <v>177</v>
      </c>
      <c r="E105" s="98" t="s">
        <v>481</v>
      </c>
      <c r="F105" s="118">
        <f>20.9+2.8</f>
        <v>23.7</v>
      </c>
      <c r="G105" s="118">
        <f>20.9+2.8</f>
        <v>23.7</v>
      </c>
      <c r="H105" s="118">
        <f t="shared" si="4"/>
        <v>100</v>
      </c>
    </row>
    <row r="106" spans="1:8" ht="25.5">
      <c r="A106" s="97" t="s">
        <v>482</v>
      </c>
      <c r="B106" s="98" t="s">
        <v>131</v>
      </c>
      <c r="C106" s="98" t="s">
        <v>166</v>
      </c>
      <c r="D106" s="98" t="s">
        <v>177</v>
      </c>
      <c r="E106" s="98" t="s">
        <v>483</v>
      </c>
      <c r="F106" s="118">
        <v>5.14232</v>
      </c>
      <c r="G106" s="118">
        <v>5.14232</v>
      </c>
      <c r="H106" s="118">
        <f t="shared" si="4"/>
        <v>100</v>
      </c>
    </row>
    <row r="107" spans="1:8" ht="12.75">
      <c r="A107" s="97" t="s">
        <v>484</v>
      </c>
      <c r="B107" s="98" t="s">
        <v>131</v>
      </c>
      <c r="C107" s="98" t="s">
        <v>166</v>
      </c>
      <c r="D107" s="98" t="s">
        <v>177</v>
      </c>
      <c r="E107" s="98" t="s">
        <v>485</v>
      </c>
      <c r="F107" s="116">
        <f>F108</f>
        <v>0.01886</v>
      </c>
      <c r="G107" s="116">
        <f>G108</f>
        <v>0.01886</v>
      </c>
      <c r="H107" s="116">
        <f t="shared" si="4"/>
        <v>100</v>
      </c>
    </row>
    <row r="108" spans="1:8" ht="12.75">
      <c r="A108" s="97" t="s">
        <v>486</v>
      </c>
      <c r="B108" s="98" t="s">
        <v>131</v>
      </c>
      <c r="C108" s="98" t="s">
        <v>166</v>
      </c>
      <c r="D108" s="98" t="s">
        <v>177</v>
      </c>
      <c r="E108" s="98" t="s">
        <v>487</v>
      </c>
      <c r="F108" s="116">
        <f>F109</f>
        <v>0.01886</v>
      </c>
      <c r="G108" s="116">
        <f>G109</f>
        <v>0.01886</v>
      </c>
      <c r="H108" s="116">
        <f t="shared" si="4"/>
        <v>100</v>
      </c>
    </row>
    <row r="109" spans="1:8" ht="25.5">
      <c r="A109" s="97" t="s">
        <v>490</v>
      </c>
      <c r="B109" s="98" t="s">
        <v>131</v>
      </c>
      <c r="C109" s="98" t="s">
        <v>166</v>
      </c>
      <c r="D109" s="98" t="s">
        <v>177</v>
      </c>
      <c r="E109" s="102" t="s">
        <v>491</v>
      </c>
      <c r="F109" s="195">
        <v>0.01886</v>
      </c>
      <c r="G109" s="195">
        <v>0.01886</v>
      </c>
      <c r="H109" s="195">
        <f t="shared" si="4"/>
        <v>100</v>
      </c>
    </row>
    <row r="110" spans="1:8" ht="38.25">
      <c r="A110" s="103" t="s">
        <v>737</v>
      </c>
      <c r="B110" s="102" t="s">
        <v>131</v>
      </c>
      <c r="C110" s="102" t="s">
        <v>166</v>
      </c>
      <c r="D110" s="102" t="s">
        <v>738</v>
      </c>
      <c r="E110" s="102"/>
      <c r="F110" s="196">
        <f aca="true" t="shared" si="6" ref="F110:G112">F111</f>
        <v>10.6</v>
      </c>
      <c r="G110" s="196">
        <f t="shared" si="6"/>
        <v>10.56</v>
      </c>
      <c r="H110" s="196">
        <f t="shared" si="4"/>
        <v>99.6</v>
      </c>
    </row>
    <row r="111" spans="1:8" ht="25.5">
      <c r="A111" s="97" t="s">
        <v>478</v>
      </c>
      <c r="B111" s="102" t="s">
        <v>131</v>
      </c>
      <c r="C111" s="102" t="s">
        <v>166</v>
      </c>
      <c r="D111" s="102" t="s">
        <v>738</v>
      </c>
      <c r="E111" s="102" t="s">
        <v>477</v>
      </c>
      <c r="F111" s="196">
        <f t="shared" si="6"/>
        <v>10.6</v>
      </c>
      <c r="G111" s="196">
        <f t="shared" si="6"/>
        <v>10.56</v>
      </c>
      <c r="H111" s="196">
        <f t="shared" si="4"/>
        <v>99.6</v>
      </c>
    </row>
    <row r="112" spans="1:8" ht="25.5">
      <c r="A112" s="97" t="s">
        <v>478</v>
      </c>
      <c r="B112" s="102" t="s">
        <v>131</v>
      </c>
      <c r="C112" s="102" t="s">
        <v>166</v>
      </c>
      <c r="D112" s="102" t="s">
        <v>738</v>
      </c>
      <c r="E112" s="102" t="s">
        <v>479</v>
      </c>
      <c r="F112" s="196">
        <f t="shared" si="6"/>
        <v>10.6</v>
      </c>
      <c r="G112" s="196">
        <f t="shared" si="6"/>
        <v>10.56</v>
      </c>
      <c r="H112" s="196">
        <f t="shared" si="4"/>
        <v>99.6</v>
      </c>
    </row>
    <row r="113" spans="1:8" ht="25.5">
      <c r="A113" s="97" t="s">
        <v>482</v>
      </c>
      <c r="B113" s="102" t="s">
        <v>131</v>
      </c>
      <c r="C113" s="102" t="s">
        <v>166</v>
      </c>
      <c r="D113" s="102" t="s">
        <v>738</v>
      </c>
      <c r="E113" s="102" t="s">
        <v>483</v>
      </c>
      <c r="F113" s="195">
        <v>10.6</v>
      </c>
      <c r="G113" s="195">
        <v>10.56</v>
      </c>
      <c r="H113" s="195">
        <f t="shared" si="4"/>
        <v>99.6</v>
      </c>
    </row>
    <row r="114" spans="1:8" ht="51">
      <c r="A114" s="103" t="s">
        <v>503</v>
      </c>
      <c r="B114" s="102" t="s">
        <v>131</v>
      </c>
      <c r="C114" s="102" t="s">
        <v>166</v>
      </c>
      <c r="D114" s="102" t="s">
        <v>504</v>
      </c>
      <c r="E114" s="102"/>
      <c r="F114" s="196">
        <f aca="true" t="shared" si="7" ref="F114:G116">F115</f>
        <v>25</v>
      </c>
      <c r="G114" s="196">
        <f t="shared" si="7"/>
        <v>18</v>
      </c>
      <c r="H114" s="196">
        <f t="shared" si="4"/>
        <v>72</v>
      </c>
    </row>
    <row r="115" spans="1:8" ht="25.5">
      <c r="A115" s="97" t="s">
        <v>478</v>
      </c>
      <c r="B115" s="98" t="s">
        <v>131</v>
      </c>
      <c r="C115" s="98" t="s">
        <v>166</v>
      </c>
      <c r="D115" s="98" t="s">
        <v>504</v>
      </c>
      <c r="E115" s="98" t="s">
        <v>477</v>
      </c>
      <c r="F115" s="116">
        <f t="shared" si="7"/>
        <v>25</v>
      </c>
      <c r="G115" s="116">
        <f t="shared" si="7"/>
        <v>18</v>
      </c>
      <c r="H115" s="116">
        <f t="shared" si="4"/>
        <v>72</v>
      </c>
    </row>
    <row r="116" spans="1:8" ht="25.5">
      <c r="A116" s="97" t="s">
        <v>478</v>
      </c>
      <c r="B116" s="98" t="s">
        <v>131</v>
      </c>
      <c r="C116" s="98" t="s">
        <v>166</v>
      </c>
      <c r="D116" s="98" t="s">
        <v>504</v>
      </c>
      <c r="E116" s="98" t="s">
        <v>479</v>
      </c>
      <c r="F116" s="116">
        <f t="shared" si="7"/>
        <v>25</v>
      </c>
      <c r="G116" s="116">
        <f t="shared" si="7"/>
        <v>18</v>
      </c>
      <c r="H116" s="116">
        <f t="shared" si="4"/>
        <v>72</v>
      </c>
    </row>
    <row r="117" spans="1:8" ht="25.5">
      <c r="A117" s="100" t="s">
        <v>482</v>
      </c>
      <c r="B117" s="101" t="s">
        <v>131</v>
      </c>
      <c r="C117" s="101" t="s">
        <v>166</v>
      </c>
      <c r="D117" s="101" t="s">
        <v>504</v>
      </c>
      <c r="E117" s="101" t="s">
        <v>483</v>
      </c>
      <c r="F117" s="125">
        <v>25</v>
      </c>
      <c r="G117" s="125">
        <v>18</v>
      </c>
      <c r="H117" s="125">
        <f t="shared" si="4"/>
        <v>72</v>
      </c>
    </row>
    <row r="118" spans="1:8" ht="12.75">
      <c r="A118" s="113" t="s">
        <v>178</v>
      </c>
      <c r="B118" s="197" t="s">
        <v>133</v>
      </c>
      <c r="C118" s="197"/>
      <c r="D118" s="197"/>
      <c r="E118" s="197"/>
      <c r="F118" s="114">
        <f aca="true" t="shared" si="8" ref="F118:G122">F119</f>
        <v>44.5</v>
      </c>
      <c r="G118" s="114">
        <f t="shared" si="8"/>
        <v>43.4366</v>
      </c>
      <c r="H118" s="114">
        <f t="shared" si="4"/>
        <v>97.6</v>
      </c>
    </row>
    <row r="119" spans="1:8" ht="12.75">
      <c r="A119" s="97" t="s">
        <v>342</v>
      </c>
      <c r="B119" s="98" t="s">
        <v>133</v>
      </c>
      <c r="C119" s="98" t="s">
        <v>138</v>
      </c>
      <c r="D119" s="98"/>
      <c r="E119" s="98"/>
      <c r="F119" s="118">
        <f t="shared" si="8"/>
        <v>44.5</v>
      </c>
      <c r="G119" s="118">
        <f t="shared" si="8"/>
        <v>43.4366</v>
      </c>
      <c r="H119" s="118">
        <f t="shared" si="4"/>
        <v>97.6</v>
      </c>
    </row>
    <row r="120" spans="1:8" ht="25.5">
      <c r="A120" s="97" t="s">
        <v>179</v>
      </c>
      <c r="B120" s="98" t="s">
        <v>133</v>
      </c>
      <c r="C120" s="98" t="s">
        <v>138</v>
      </c>
      <c r="D120" s="98" t="s">
        <v>180</v>
      </c>
      <c r="E120" s="98"/>
      <c r="F120" s="116">
        <f t="shared" si="8"/>
        <v>44.5</v>
      </c>
      <c r="G120" s="116">
        <f t="shared" si="8"/>
        <v>43.4366</v>
      </c>
      <c r="H120" s="116">
        <f t="shared" si="4"/>
        <v>97.6</v>
      </c>
    </row>
    <row r="121" spans="1:8" ht="25.5">
      <c r="A121" s="97" t="s">
        <v>181</v>
      </c>
      <c r="B121" s="98" t="s">
        <v>133</v>
      </c>
      <c r="C121" s="98" t="s">
        <v>138</v>
      </c>
      <c r="D121" s="98" t="s">
        <v>182</v>
      </c>
      <c r="E121" s="98"/>
      <c r="F121" s="116">
        <f t="shared" si="8"/>
        <v>44.5</v>
      </c>
      <c r="G121" s="116">
        <f t="shared" si="8"/>
        <v>43.4366</v>
      </c>
      <c r="H121" s="116">
        <f t="shared" si="4"/>
        <v>97.6</v>
      </c>
    </row>
    <row r="122" spans="1:8" ht="25.5">
      <c r="A122" s="97" t="s">
        <v>476</v>
      </c>
      <c r="B122" s="98" t="s">
        <v>133</v>
      </c>
      <c r="C122" s="98" t="s">
        <v>138</v>
      </c>
      <c r="D122" s="98" t="s">
        <v>182</v>
      </c>
      <c r="E122" s="98" t="s">
        <v>477</v>
      </c>
      <c r="F122" s="116">
        <f t="shared" si="8"/>
        <v>44.5</v>
      </c>
      <c r="G122" s="116">
        <f t="shared" si="8"/>
        <v>43.4366</v>
      </c>
      <c r="H122" s="116">
        <f t="shared" si="4"/>
        <v>97.6</v>
      </c>
    </row>
    <row r="123" spans="1:8" ht="25.5">
      <c r="A123" s="97" t="s">
        <v>478</v>
      </c>
      <c r="B123" s="98" t="s">
        <v>133</v>
      </c>
      <c r="C123" s="98" t="s">
        <v>138</v>
      </c>
      <c r="D123" s="98" t="s">
        <v>182</v>
      </c>
      <c r="E123" s="104" t="s">
        <v>479</v>
      </c>
      <c r="F123" s="198">
        <f>SUM(F124:F124)</f>
        <v>44.5</v>
      </c>
      <c r="G123" s="198">
        <f>SUM(G124:G124)</f>
        <v>43.4366</v>
      </c>
      <c r="H123" s="198">
        <f t="shared" si="4"/>
        <v>97.6</v>
      </c>
    </row>
    <row r="124" spans="1:8" ht="38.25">
      <c r="A124" s="199" t="s">
        <v>480</v>
      </c>
      <c r="B124" s="104" t="s">
        <v>133</v>
      </c>
      <c r="C124" s="104" t="s">
        <v>138</v>
      </c>
      <c r="D124" s="104" t="s">
        <v>182</v>
      </c>
      <c r="E124" s="104" t="s">
        <v>481</v>
      </c>
      <c r="F124" s="200">
        <v>44.5</v>
      </c>
      <c r="G124" s="200">
        <v>43.4366</v>
      </c>
      <c r="H124" s="200">
        <f t="shared" si="4"/>
        <v>97.6</v>
      </c>
    </row>
    <row r="125" spans="1:8" ht="25.5">
      <c r="A125" s="113" t="s">
        <v>183</v>
      </c>
      <c r="B125" s="197" t="s">
        <v>184</v>
      </c>
      <c r="C125" s="197"/>
      <c r="D125" s="197"/>
      <c r="E125" s="96"/>
      <c r="F125" s="114">
        <f>F126+F146</f>
        <v>1453.738</v>
      </c>
      <c r="G125" s="114">
        <f>G126+G146</f>
        <v>1397.83482</v>
      </c>
      <c r="H125" s="114">
        <f t="shared" si="4"/>
        <v>96.2</v>
      </c>
    </row>
    <row r="126" spans="1:8" ht="38.25">
      <c r="A126" s="97" t="s">
        <v>343</v>
      </c>
      <c r="B126" s="98" t="s">
        <v>184</v>
      </c>
      <c r="C126" s="98" t="s">
        <v>185</v>
      </c>
      <c r="D126" s="98"/>
      <c r="E126" s="98"/>
      <c r="F126" s="116">
        <f>F127+F133</f>
        <v>1315.738</v>
      </c>
      <c r="G126" s="116">
        <f>G127+G133</f>
        <v>1266.69177</v>
      </c>
      <c r="H126" s="116">
        <f t="shared" si="4"/>
        <v>96.3</v>
      </c>
    </row>
    <row r="127" spans="1:8" ht="38.25">
      <c r="A127" s="97" t="s">
        <v>186</v>
      </c>
      <c r="B127" s="98" t="s">
        <v>184</v>
      </c>
      <c r="C127" s="98" t="s">
        <v>185</v>
      </c>
      <c r="D127" s="98" t="s">
        <v>187</v>
      </c>
      <c r="E127" s="98"/>
      <c r="F127" s="116">
        <f aca="true" t="shared" si="9" ref="F127:G129">F128</f>
        <v>11</v>
      </c>
      <c r="G127" s="116">
        <f t="shared" si="9"/>
        <v>9.82</v>
      </c>
      <c r="H127" s="116">
        <f t="shared" si="4"/>
        <v>89.3</v>
      </c>
    </row>
    <row r="128" spans="1:8" ht="51">
      <c r="A128" s="97" t="s">
        <v>188</v>
      </c>
      <c r="B128" s="98" t="s">
        <v>184</v>
      </c>
      <c r="C128" s="98" t="s">
        <v>185</v>
      </c>
      <c r="D128" s="98" t="s">
        <v>189</v>
      </c>
      <c r="E128" s="98"/>
      <c r="F128" s="116">
        <f t="shared" si="9"/>
        <v>11</v>
      </c>
      <c r="G128" s="116">
        <f t="shared" si="9"/>
        <v>9.82</v>
      </c>
      <c r="H128" s="116">
        <f t="shared" si="4"/>
        <v>89.3</v>
      </c>
    </row>
    <row r="129" spans="1:8" ht="25.5">
      <c r="A129" s="97" t="s">
        <v>476</v>
      </c>
      <c r="B129" s="98" t="s">
        <v>184</v>
      </c>
      <c r="C129" s="98" t="s">
        <v>185</v>
      </c>
      <c r="D129" s="98" t="s">
        <v>189</v>
      </c>
      <c r="E129" s="98" t="s">
        <v>477</v>
      </c>
      <c r="F129" s="116">
        <f t="shared" si="9"/>
        <v>11</v>
      </c>
      <c r="G129" s="116">
        <f t="shared" si="9"/>
        <v>9.82</v>
      </c>
      <c r="H129" s="116">
        <f t="shared" si="4"/>
        <v>89.3</v>
      </c>
    </row>
    <row r="130" spans="1:8" ht="25.5">
      <c r="A130" s="97" t="s">
        <v>478</v>
      </c>
      <c r="B130" s="98" t="s">
        <v>184</v>
      </c>
      <c r="C130" s="98" t="s">
        <v>185</v>
      </c>
      <c r="D130" s="98" t="s">
        <v>189</v>
      </c>
      <c r="E130" s="104" t="s">
        <v>479</v>
      </c>
      <c r="F130" s="198">
        <f>SUM(F131:F132)</f>
        <v>11</v>
      </c>
      <c r="G130" s="198">
        <f>SUM(G131:G132)</f>
        <v>9.82</v>
      </c>
      <c r="H130" s="198">
        <f t="shared" si="4"/>
        <v>89.3</v>
      </c>
    </row>
    <row r="131" spans="1:8" ht="38.25">
      <c r="A131" s="199" t="s">
        <v>480</v>
      </c>
      <c r="B131" s="98" t="s">
        <v>184</v>
      </c>
      <c r="C131" s="98" t="s">
        <v>185</v>
      </c>
      <c r="D131" s="98" t="s">
        <v>189</v>
      </c>
      <c r="E131" s="104" t="s">
        <v>481</v>
      </c>
      <c r="F131" s="200">
        <v>1.18</v>
      </c>
      <c r="G131" s="200">
        <v>0</v>
      </c>
      <c r="H131" s="200">
        <f t="shared" si="4"/>
        <v>0</v>
      </c>
    </row>
    <row r="132" spans="1:8" ht="25.5">
      <c r="A132" s="97" t="s">
        <v>482</v>
      </c>
      <c r="B132" s="98" t="s">
        <v>184</v>
      </c>
      <c r="C132" s="98" t="s">
        <v>185</v>
      </c>
      <c r="D132" s="98" t="s">
        <v>189</v>
      </c>
      <c r="E132" s="98" t="s">
        <v>483</v>
      </c>
      <c r="F132" s="118">
        <v>9.82</v>
      </c>
      <c r="G132" s="118">
        <v>9.82</v>
      </c>
      <c r="H132" s="118">
        <f t="shared" si="4"/>
        <v>100</v>
      </c>
    </row>
    <row r="133" spans="1:8" ht="38.25">
      <c r="A133" s="97" t="s">
        <v>190</v>
      </c>
      <c r="B133" s="98" t="s">
        <v>184</v>
      </c>
      <c r="C133" s="98" t="s">
        <v>185</v>
      </c>
      <c r="D133" s="98" t="s">
        <v>191</v>
      </c>
      <c r="E133" s="98"/>
      <c r="F133" s="116">
        <f>F134</f>
        <v>1304.738</v>
      </c>
      <c r="G133" s="116">
        <f>G134</f>
        <v>1256.87177</v>
      </c>
      <c r="H133" s="116">
        <f aca="true" t="shared" si="10" ref="H133:H196">ROUND(G133/F133*100,1)</f>
        <v>96.3</v>
      </c>
    </row>
    <row r="134" spans="1:8" ht="25.5">
      <c r="A134" s="97" t="s">
        <v>505</v>
      </c>
      <c r="B134" s="98" t="s">
        <v>184</v>
      </c>
      <c r="C134" s="98" t="s">
        <v>185</v>
      </c>
      <c r="D134" s="98" t="s">
        <v>192</v>
      </c>
      <c r="E134" s="98"/>
      <c r="F134" s="116">
        <f>F135+F138+F142</f>
        <v>1304.738</v>
      </c>
      <c r="G134" s="116">
        <f>G135+G138+G142</f>
        <v>1256.87177</v>
      </c>
      <c r="H134" s="116">
        <f t="shared" si="10"/>
        <v>96.3</v>
      </c>
    </row>
    <row r="135" spans="1:8" ht="51">
      <c r="A135" s="97" t="s">
        <v>470</v>
      </c>
      <c r="B135" s="98" t="s">
        <v>184</v>
      </c>
      <c r="C135" s="98" t="s">
        <v>185</v>
      </c>
      <c r="D135" s="98" t="s">
        <v>192</v>
      </c>
      <c r="E135" s="98" t="s">
        <v>471</v>
      </c>
      <c r="F135" s="116">
        <f>F136</f>
        <v>1141.2</v>
      </c>
      <c r="G135" s="116">
        <f>G136</f>
        <v>1125.82776</v>
      </c>
      <c r="H135" s="116">
        <f t="shared" si="10"/>
        <v>98.7</v>
      </c>
    </row>
    <row r="136" spans="1:8" ht="25.5">
      <c r="A136" s="97" t="s">
        <v>506</v>
      </c>
      <c r="B136" s="98" t="s">
        <v>184</v>
      </c>
      <c r="C136" s="98" t="s">
        <v>185</v>
      </c>
      <c r="D136" s="98" t="s">
        <v>192</v>
      </c>
      <c r="E136" s="98" t="s">
        <v>507</v>
      </c>
      <c r="F136" s="116">
        <f>F137</f>
        <v>1141.2</v>
      </c>
      <c r="G136" s="116">
        <f>G137</f>
        <v>1125.82776</v>
      </c>
      <c r="H136" s="116">
        <f t="shared" si="10"/>
        <v>98.7</v>
      </c>
    </row>
    <row r="137" spans="1:8" ht="12.75">
      <c r="A137" s="97" t="s">
        <v>474</v>
      </c>
      <c r="B137" s="98" t="s">
        <v>184</v>
      </c>
      <c r="C137" s="98" t="s">
        <v>185</v>
      </c>
      <c r="D137" s="98" t="s">
        <v>192</v>
      </c>
      <c r="E137" s="98" t="s">
        <v>508</v>
      </c>
      <c r="F137" s="118">
        <v>1141.2</v>
      </c>
      <c r="G137" s="118">
        <v>1125.82776</v>
      </c>
      <c r="H137" s="118">
        <f t="shared" si="10"/>
        <v>98.7</v>
      </c>
    </row>
    <row r="138" spans="1:8" ht="25.5">
      <c r="A138" s="97" t="s">
        <v>476</v>
      </c>
      <c r="B138" s="98" t="s">
        <v>184</v>
      </c>
      <c r="C138" s="98" t="s">
        <v>185</v>
      </c>
      <c r="D138" s="98" t="s">
        <v>192</v>
      </c>
      <c r="E138" s="98" t="s">
        <v>477</v>
      </c>
      <c r="F138" s="116">
        <f>F139</f>
        <v>160.863</v>
      </c>
      <c r="G138" s="116">
        <f>G139</f>
        <v>129.48522</v>
      </c>
      <c r="H138" s="116">
        <f t="shared" si="10"/>
        <v>80.5</v>
      </c>
    </row>
    <row r="139" spans="1:8" ht="25.5">
      <c r="A139" s="97" t="s">
        <v>478</v>
      </c>
      <c r="B139" s="98" t="s">
        <v>184</v>
      </c>
      <c r="C139" s="98" t="s">
        <v>185</v>
      </c>
      <c r="D139" s="98" t="s">
        <v>192</v>
      </c>
      <c r="E139" s="104" t="s">
        <v>479</v>
      </c>
      <c r="F139" s="116">
        <f>SUM(F140:F141)</f>
        <v>160.863</v>
      </c>
      <c r="G139" s="116">
        <f>SUM(G140:G141)</f>
        <v>129.48522</v>
      </c>
      <c r="H139" s="116">
        <f t="shared" si="10"/>
        <v>80.5</v>
      </c>
    </row>
    <row r="140" spans="1:8" ht="38.25">
      <c r="A140" s="97" t="s">
        <v>480</v>
      </c>
      <c r="B140" s="98" t="s">
        <v>184</v>
      </c>
      <c r="C140" s="98" t="s">
        <v>185</v>
      </c>
      <c r="D140" s="98" t="s">
        <v>192</v>
      </c>
      <c r="E140" s="104" t="s">
        <v>481</v>
      </c>
      <c r="F140" s="118">
        <v>50.5</v>
      </c>
      <c r="G140" s="118">
        <v>46.03297</v>
      </c>
      <c r="H140" s="118">
        <f t="shared" si="10"/>
        <v>91.2</v>
      </c>
    </row>
    <row r="141" spans="1:8" ht="25.5">
      <c r="A141" s="97" t="s">
        <v>482</v>
      </c>
      <c r="B141" s="98" t="s">
        <v>184</v>
      </c>
      <c r="C141" s="98" t="s">
        <v>185</v>
      </c>
      <c r="D141" s="98" t="s">
        <v>192</v>
      </c>
      <c r="E141" s="98" t="s">
        <v>483</v>
      </c>
      <c r="F141" s="118">
        <v>110.363</v>
      </c>
      <c r="G141" s="118">
        <v>83.45225</v>
      </c>
      <c r="H141" s="118">
        <f t="shared" si="10"/>
        <v>75.6</v>
      </c>
    </row>
    <row r="142" spans="1:8" ht="12.75">
      <c r="A142" s="97" t="s">
        <v>484</v>
      </c>
      <c r="B142" s="98" t="s">
        <v>184</v>
      </c>
      <c r="C142" s="98" t="s">
        <v>185</v>
      </c>
      <c r="D142" s="98" t="s">
        <v>192</v>
      </c>
      <c r="E142" s="98" t="s">
        <v>485</v>
      </c>
      <c r="F142" s="116">
        <f>F143</f>
        <v>2.675</v>
      </c>
      <c r="G142" s="116">
        <f>G143</f>
        <v>1.5587900000000001</v>
      </c>
      <c r="H142" s="116">
        <f t="shared" si="10"/>
        <v>58.3</v>
      </c>
    </row>
    <row r="143" spans="1:8" ht="12.75">
      <c r="A143" s="97" t="s">
        <v>486</v>
      </c>
      <c r="B143" s="98" t="s">
        <v>184</v>
      </c>
      <c r="C143" s="98" t="s">
        <v>185</v>
      </c>
      <c r="D143" s="98" t="s">
        <v>192</v>
      </c>
      <c r="E143" s="104" t="s">
        <v>487</v>
      </c>
      <c r="F143" s="116">
        <f>F144+F145</f>
        <v>2.675</v>
      </c>
      <c r="G143" s="116">
        <f>G144+G145</f>
        <v>1.5587900000000001</v>
      </c>
      <c r="H143" s="116">
        <f t="shared" si="10"/>
        <v>58.3</v>
      </c>
    </row>
    <row r="144" spans="1:8" ht="25.5">
      <c r="A144" s="97" t="s">
        <v>488</v>
      </c>
      <c r="B144" s="98" t="s">
        <v>184</v>
      </c>
      <c r="C144" s="98" t="s">
        <v>185</v>
      </c>
      <c r="D144" s="98" t="s">
        <v>192</v>
      </c>
      <c r="E144" s="104" t="s">
        <v>489</v>
      </c>
      <c r="F144" s="118">
        <v>2.175</v>
      </c>
      <c r="G144" s="118">
        <v>1.554</v>
      </c>
      <c r="H144" s="118">
        <f t="shared" si="10"/>
        <v>71.4</v>
      </c>
    </row>
    <row r="145" spans="1:8" ht="25.5">
      <c r="A145" s="97" t="s">
        <v>490</v>
      </c>
      <c r="B145" s="98" t="s">
        <v>184</v>
      </c>
      <c r="C145" s="98" t="s">
        <v>185</v>
      </c>
      <c r="D145" s="98" t="s">
        <v>192</v>
      </c>
      <c r="E145" s="104" t="s">
        <v>491</v>
      </c>
      <c r="F145" s="118">
        <v>0.5</v>
      </c>
      <c r="G145" s="118">
        <v>0.00479</v>
      </c>
      <c r="H145" s="118">
        <f t="shared" si="10"/>
        <v>1</v>
      </c>
    </row>
    <row r="146" spans="1:8" ht="38.25">
      <c r="A146" s="97" t="s">
        <v>344</v>
      </c>
      <c r="B146" s="98" t="s">
        <v>184</v>
      </c>
      <c r="C146" s="98" t="s">
        <v>193</v>
      </c>
      <c r="D146" s="98"/>
      <c r="E146" s="98"/>
      <c r="F146" s="116">
        <f>F151+F147</f>
        <v>138</v>
      </c>
      <c r="G146" s="116">
        <f>G151+G147</f>
        <v>131.14305000000002</v>
      </c>
      <c r="H146" s="116">
        <f t="shared" si="10"/>
        <v>95</v>
      </c>
    </row>
    <row r="147" spans="1:8" ht="38.25">
      <c r="A147" s="97" t="s">
        <v>190</v>
      </c>
      <c r="B147" s="98" t="s">
        <v>184</v>
      </c>
      <c r="C147" s="98" t="s">
        <v>193</v>
      </c>
      <c r="D147" s="98" t="s">
        <v>191</v>
      </c>
      <c r="E147" s="98"/>
      <c r="F147" s="116">
        <f aca="true" t="shared" si="11" ref="F147:G149">F148</f>
        <v>55</v>
      </c>
      <c r="G147" s="116">
        <f t="shared" si="11"/>
        <v>54.64305</v>
      </c>
      <c r="H147" s="118">
        <f t="shared" si="10"/>
        <v>99.4</v>
      </c>
    </row>
    <row r="148" spans="1:8" ht="25.5">
      <c r="A148" s="97" t="s">
        <v>476</v>
      </c>
      <c r="B148" s="98" t="s">
        <v>184</v>
      </c>
      <c r="C148" s="98" t="s">
        <v>193</v>
      </c>
      <c r="D148" s="98" t="s">
        <v>191</v>
      </c>
      <c r="E148" s="98" t="s">
        <v>477</v>
      </c>
      <c r="F148" s="116">
        <f t="shared" si="11"/>
        <v>55</v>
      </c>
      <c r="G148" s="116">
        <f t="shared" si="11"/>
        <v>54.64305</v>
      </c>
      <c r="H148" s="118">
        <f t="shared" si="10"/>
        <v>99.4</v>
      </c>
    </row>
    <row r="149" spans="1:8" ht="25.5">
      <c r="A149" s="97" t="s">
        <v>478</v>
      </c>
      <c r="B149" s="98" t="s">
        <v>184</v>
      </c>
      <c r="C149" s="98" t="s">
        <v>193</v>
      </c>
      <c r="D149" s="98" t="s">
        <v>191</v>
      </c>
      <c r="E149" s="98" t="s">
        <v>479</v>
      </c>
      <c r="F149" s="116">
        <f t="shared" si="11"/>
        <v>55</v>
      </c>
      <c r="G149" s="116">
        <f t="shared" si="11"/>
        <v>54.64305</v>
      </c>
      <c r="H149" s="118">
        <f t="shared" si="10"/>
        <v>99.4</v>
      </c>
    </row>
    <row r="150" spans="1:8" ht="25.5">
      <c r="A150" s="97" t="s">
        <v>482</v>
      </c>
      <c r="B150" s="98" t="s">
        <v>184</v>
      </c>
      <c r="C150" s="98" t="s">
        <v>193</v>
      </c>
      <c r="D150" s="98" t="s">
        <v>191</v>
      </c>
      <c r="E150" s="98" t="s">
        <v>483</v>
      </c>
      <c r="F150" s="118">
        <v>55</v>
      </c>
      <c r="G150" s="118">
        <v>54.64305</v>
      </c>
      <c r="H150" s="118">
        <f t="shared" si="10"/>
        <v>99.4</v>
      </c>
    </row>
    <row r="151" spans="1:8" ht="63.75">
      <c r="A151" s="97" t="s">
        <v>739</v>
      </c>
      <c r="B151" s="98" t="s">
        <v>184</v>
      </c>
      <c r="C151" s="98" t="s">
        <v>193</v>
      </c>
      <c r="D151" s="98" t="s">
        <v>740</v>
      </c>
      <c r="E151" s="98"/>
      <c r="F151" s="116">
        <f>F152</f>
        <v>83</v>
      </c>
      <c r="G151" s="116">
        <f>G152</f>
        <v>76.5</v>
      </c>
      <c r="H151" s="116">
        <f t="shared" si="10"/>
        <v>92.2</v>
      </c>
    </row>
    <row r="152" spans="1:8" ht="25.5">
      <c r="A152" s="97" t="s">
        <v>476</v>
      </c>
      <c r="B152" s="98" t="s">
        <v>184</v>
      </c>
      <c r="C152" s="98" t="s">
        <v>193</v>
      </c>
      <c r="D152" s="98" t="s">
        <v>740</v>
      </c>
      <c r="E152" s="98" t="s">
        <v>477</v>
      </c>
      <c r="F152" s="116">
        <f>F153</f>
        <v>83</v>
      </c>
      <c r="G152" s="116">
        <f>G153</f>
        <v>76.5</v>
      </c>
      <c r="H152" s="116">
        <f t="shared" si="10"/>
        <v>92.2</v>
      </c>
    </row>
    <row r="153" spans="1:8" ht="25.5">
      <c r="A153" s="97" t="s">
        <v>478</v>
      </c>
      <c r="B153" s="98" t="s">
        <v>184</v>
      </c>
      <c r="C153" s="98" t="s">
        <v>193</v>
      </c>
      <c r="D153" s="98" t="s">
        <v>740</v>
      </c>
      <c r="E153" s="98" t="s">
        <v>479</v>
      </c>
      <c r="F153" s="116">
        <f>SUM(F154)</f>
        <v>83</v>
      </c>
      <c r="G153" s="116">
        <f>SUM(G154)</f>
        <v>76.5</v>
      </c>
      <c r="H153" s="116">
        <f t="shared" si="10"/>
        <v>92.2</v>
      </c>
    </row>
    <row r="154" spans="1:8" ht="25.5">
      <c r="A154" s="97" t="s">
        <v>482</v>
      </c>
      <c r="B154" s="98" t="s">
        <v>184</v>
      </c>
      <c r="C154" s="98" t="s">
        <v>193</v>
      </c>
      <c r="D154" s="98" t="s">
        <v>740</v>
      </c>
      <c r="E154" s="98" t="s">
        <v>483</v>
      </c>
      <c r="F154" s="200">
        <v>83</v>
      </c>
      <c r="G154" s="200">
        <v>76.5</v>
      </c>
      <c r="H154" s="200">
        <f t="shared" si="10"/>
        <v>92.2</v>
      </c>
    </row>
    <row r="155" spans="1:8" ht="12.75">
      <c r="A155" s="113" t="s">
        <v>194</v>
      </c>
      <c r="B155" s="197" t="s">
        <v>138</v>
      </c>
      <c r="C155" s="96"/>
      <c r="D155" s="96"/>
      <c r="E155" s="96"/>
      <c r="F155" s="114">
        <f>F156+F169+F172+F188</f>
        <v>12708.749</v>
      </c>
      <c r="G155" s="114">
        <f>G156+G169+G172+G188</f>
        <v>12692.64039</v>
      </c>
      <c r="H155" s="114">
        <f t="shared" si="10"/>
        <v>99.9</v>
      </c>
    </row>
    <row r="156" spans="1:8" ht="12.75">
      <c r="A156" s="97" t="s">
        <v>345</v>
      </c>
      <c r="B156" s="98" t="s">
        <v>138</v>
      </c>
      <c r="C156" s="98" t="s">
        <v>131</v>
      </c>
      <c r="D156" s="98"/>
      <c r="E156" s="98"/>
      <c r="F156" s="118">
        <f>F157+F163</f>
        <v>292.5</v>
      </c>
      <c r="G156" s="118">
        <f>G157+G163</f>
        <v>280.48955</v>
      </c>
      <c r="H156" s="118">
        <f t="shared" si="10"/>
        <v>95.9</v>
      </c>
    </row>
    <row r="157" spans="1:8" ht="12.75">
      <c r="A157" s="97" t="s">
        <v>142</v>
      </c>
      <c r="B157" s="98" t="s">
        <v>138</v>
      </c>
      <c r="C157" s="98" t="s">
        <v>131</v>
      </c>
      <c r="D157" s="98" t="s">
        <v>143</v>
      </c>
      <c r="E157" s="98"/>
      <c r="F157" s="116">
        <f aca="true" t="shared" si="12" ref="F157:G161">F158</f>
        <v>237</v>
      </c>
      <c r="G157" s="116">
        <f t="shared" si="12"/>
        <v>237</v>
      </c>
      <c r="H157" s="116">
        <f t="shared" si="10"/>
        <v>100</v>
      </c>
    </row>
    <row r="158" spans="1:8" ht="102">
      <c r="A158" s="97" t="s">
        <v>144</v>
      </c>
      <c r="B158" s="98" t="s">
        <v>138</v>
      </c>
      <c r="C158" s="98" t="s">
        <v>131</v>
      </c>
      <c r="D158" s="98" t="s">
        <v>145</v>
      </c>
      <c r="E158" s="98"/>
      <c r="F158" s="116">
        <f t="shared" si="12"/>
        <v>237</v>
      </c>
      <c r="G158" s="116">
        <f t="shared" si="12"/>
        <v>237</v>
      </c>
      <c r="H158" s="116">
        <f t="shared" si="10"/>
        <v>100</v>
      </c>
    </row>
    <row r="159" spans="1:8" ht="38.25">
      <c r="A159" s="97" t="s">
        <v>118</v>
      </c>
      <c r="B159" s="98" t="s">
        <v>138</v>
      </c>
      <c r="C159" s="98" t="s">
        <v>131</v>
      </c>
      <c r="D159" s="98" t="s">
        <v>195</v>
      </c>
      <c r="E159" s="98"/>
      <c r="F159" s="116">
        <f t="shared" si="12"/>
        <v>237</v>
      </c>
      <c r="G159" s="116">
        <f t="shared" si="12"/>
        <v>237</v>
      </c>
      <c r="H159" s="116">
        <f t="shared" si="10"/>
        <v>100</v>
      </c>
    </row>
    <row r="160" spans="1:8" ht="51">
      <c r="A160" s="97" t="s">
        <v>470</v>
      </c>
      <c r="B160" s="98" t="s">
        <v>138</v>
      </c>
      <c r="C160" s="98" t="s">
        <v>131</v>
      </c>
      <c r="D160" s="98" t="s">
        <v>195</v>
      </c>
      <c r="E160" s="98" t="s">
        <v>471</v>
      </c>
      <c r="F160" s="116">
        <f t="shared" si="12"/>
        <v>237</v>
      </c>
      <c r="G160" s="116">
        <f t="shared" si="12"/>
        <v>237</v>
      </c>
      <c r="H160" s="116">
        <f t="shared" si="10"/>
        <v>100</v>
      </c>
    </row>
    <row r="161" spans="1:8" ht="25.5">
      <c r="A161" s="97" t="s">
        <v>472</v>
      </c>
      <c r="B161" s="98" t="s">
        <v>138</v>
      </c>
      <c r="C161" s="98" t="s">
        <v>131</v>
      </c>
      <c r="D161" s="98" t="s">
        <v>195</v>
      </c>
      <c r="E161" s="98" t="s">
        <v>473</v>
      </c>
      <c r="F161" s="116">
        <f t="shared" si="12"/>
        <v>237</v>
      </c>
      <c r="G161" s="116">
        <f t="shared" si="12"/>
        <v>237</v>
      </c>
      <c r="H161" s="116">
        <f t="shared" si="10"/>
        <v>100</v>
      </c>
    </row>
    <row r="162" spans="1:8" ht="12.75">
      <c r="A162" s="97" t="s">
        <v>474</v>
      </c>
      <c r="B162" s="98" t="s">
        <v>138</v>
      </c>
      <c r="C162" s="98" t="s">
        <v>131</v>
      </c>
      <c r="D162" s="98" t="s">
        <v>195</v>
      </c>
      <c r="E162" s="98" t="s">
        <v>475</v>
      </c>
      <c r="F162" s="118">
        <v>237</v>
      </c>
      <c r="G162" s="118">
        <v>237</v>
      </c>
      <c r="H162" s="118">
        <f t="shared" si="10"/>
        <v>100</v>
      </c>
    </row>
    <row r="163" spans="1:8" ht="38.25">
      <c r="A163" s="97" t="s">
        <v>510</v>
      </c>
      <c r="B163" s="98" t="s">
        <v>138</v>
      </c>
      <c r="C163" s="98" t="s">
        <v>131</v>
      </c>
      <c r="D163" s="98" t="s">
        <v>511</v>
      </c>
      <c r="E163" s="98"/>
      <c r="F163" s="116">
        <f>F164+F167</f>
        <v>55.5</v>
      </c>
      <c r="G163" s="116">
        <f>G164+G167</f>
        <v>43.48955</v>
      </c>
      <c r="H163" s="116">
        <f t="shared" si="10"/>
        <v>78.4</v>
      </c>
    </row>
    <row r="164" spans="1:8" ht="38.25">
      <c r="A164" s="97" t="s">
        <v>512</v>
      </c>
      <c r="B164" s="98" t="s">
        <v>138</v>
      </c>
      <c r="C164" s="98" t="s">
        <v>131</v>
      </c>
      <c r="D164" s="98" t="s">
        <v>511</v>
      </c>
      <c r="E164" s="98" t="s">
        <v>513</v>
      </c>
      <c r="F164" s="116">
        <f>F165</f>
        <v>43.5</v>
      </c>
      <c r="G164" s="116">
        <f>G165</f>
        <v>43.48955</v>
      </c>
      <c r="H164" s="116">
        <f t="shared" si="10"/>
        <v>100</v>
      </c>
    </row>
    <row r="165" spans="1:8" ht="12.75">
      <c r="A165" s="97" t="s">
        <v>514</v>
      </c>
      <c r="B165" s="98" t="s">
        <v>138</v>
      </c>
      <c r="C165" s="98" t="s">
        <v>131</v>
      </c>
      <c r="D165" s="98" t="s">
        <v>511</v>
      </c>
      <c r="E165" s="98" t="s">
        <v>515</v>
      </c>
      <c r="F165" s="116">
        <f>F166</f>
        <v>43.5</v>
      </c>
      <c r="G165" s="116">
        <f>G166</f>
        <v>43.48955</v>
      </c>
      <c r="H165" s="116">
        <f t="shared" si="10"/>
        <v>100</v>
      </c>
    </row>
    <row r="166" spans="1:8" ht="25.5">
      <c r="A166" s="97" t="s">
        <v>516</v>
      </c>
      <c r="B166" s="98" t="s">
        <v>138</v>
      </c>
      <c r="C166" s="98" t="s">
        <v>131</v>
      </c>
      <c r="D166" s="98" t="s">
        <v>511</v>
      </c>
      <c r="E166" s="98" t="s">
        <v>517</v>
      </c>
      <c r="F166" s="118">
        <v>43.5</v>
      </c>
      <c r="G166" s="118">
        <v>43.48955</v>
      </c>
      <c r="H166" s="118">
        <f t="shared" si="10"/>
        <v>100</v>
      </c>
    </row>
    <row r="167" spans="1:8" ht="12.75">
      <c r="A167" s="97" t="s">
        <v>484</v>
      </c>
      <c r="B167" s="98" t="s">
        <v>138</v>
      </c>
      <c r="C167" s="98" t="s">
        <v>131</v>
      </c>
      <c r="D167" s="98" t="s">
        <v>511</v>
      </c>
      <c r="E167" s="98" t="s">
        <v>485</v>
      </c>
      <c r="F167" s="116">
        <f>F168</f>
        <v>12</v>
      </c>
      <c r="G167" s="116">
        <f>G168</f>
        <v>0</v>
      </c>
      <c r="H167" s="116">
        <f t="shared" si="10"/>
        <v>0</v>
      </c>
    </row>
    <row r="168" spans="1:8" ht="38.25">
      <c r="A168" s="97" t="s">
        <v>518</v>
      </c>
      <c r="B168" s="98" t="s">
        <v>138</v>
      </c>
      <c r="C168" s="98" t="s">
        <v>131</v>
      </c>
      <c r="D168" s="98" t="s">
        <v>511</v>
      </c>
      <c r="E168" s="98" t="s">
        <v>519</v>
      </c>
      <c r="F168" s="118">
        <v>12</v>
      </c>
      <c r="G168" s="118"/>
      <c r="H168" s="118"/>
    </row>
    <row r="169" spans="1:8" ht="12.75">
      <c r="A169" s="97" t="s">
        <v>741</v>
      </c>
      <c r="B169" s="98" t="s">
        <v>138</v>
      </c>
      <c r="C169" s="98" t="s">
        <v>148</v>
      </c>
      <c r="D169" s="98"/>
      <c r="E169" s="98"/>
      <c r="F169" s="118">
        <f>F170</f>
        <v>906.198</v>
      </c>
      <c r="G169" s="118">
        <f>G170</f>
        <v>906.198</v>
      </c>
      <c r="H169" s="118">
        <f t="shared" si="10"/>
        <v>100</v>
      </c>
    </row>
    <row r="170" spans="1:8" ht="38.25">
      <c r="A170" s="97" t="s">
        <v>742</v>
      </c>
      <c r="B170" s="98" t="s">
        <v>138</v>
      </c>
      <c r="C170" s="98" t="s">
        <v>148</v>
      </c>
      <c r="D170" s="98" t="s">
        <v>536</v>
      </c>
      <c r="E170" s="98"/>
      <c r="F170" s="116">
        <f>F171</f>
        <v>906.198</v>
      </c>
      <c r="G170" s="116">
        <f>G171</f>
        <v>906.198</v>
      </c>
      <c r="H170" s="116">
        <f t="shared" si="10"/>
        <v>100</v>
      </c>
    </row>
    <row r="171" spans="1:8" ht="38.25">
      <c r="A171" s="97" t="s">
        <v>494</v>
      </c>
      <c r="B171" s="98" t="s">
        <v>138</v>
      </c>
      <c r="C171" s="98" t="s">
        <v>148</v>
      </c>
      <c r="D171" s="98" t="s">
        <v>536</v>
      </c>
      <c r="E171" s="98" t="s">
        <v>495</v>
      </c>
      <c r="F171" s="118">
        <v>906.198</v>
      </c>
      <c r="G171" s="118">
        <v>906.198</v>
      </c>
      <c r="H171" s="118">
        <f t="shared" si="10"/>
        <v>100</v>
      </c>
    </row>
    <row r="172" spans="1:8" ht="12.75">
      <c r="A172" s="97" t="s">
        <v>520</v>
      </c>
      <c r="B172" s="98" t="s">
        <v>138</v>
      </c>
      <c r="C172" s="98" t="s">
        <v>185</v>
      </c>
      <c r="D172" s="98"/>
      <c r="E172" s="98"/>
      <c r="F172" s="116">
        <f>F173+F181</f>
        <v>10803.856</v>
      </c>
      <c r="G172" s="116">
        <f>G173+G181</f>
        <v>10803.72284</v>
      </c>
      <c r="H172" s="116">
        <f t="shared" si="10"/>
        <v>100</v>
      </c>
    </row>
    <row r="173" spans="1:8" ht="12.75">
      <c r="A173" s="97" t="s">
        <v>46</v>
      </c>
      <c r="B173" s="98" t="s">
        <v>138</v>
      </c>
      <c r="C173" s="98" t="s">
        <v>185</v>
      </c>
      <c r="D173" s="98" t="s">
        <v>47</v>
      </c>
      <c r="E173" s="98"/>
      <c r="F173" s="116">
        <f>F174</f>
        <v>10235.27</v>
      </c>
      <c r="G173" s="116">
        <f>G174</f>
        <v>10235.27</v>
      </c>
      <c r="H173" s="116">
        <f t="shared" si="10"/>
        <v>100</v>
      </c>
    </row>
    <row r="174" spans="1:8" ht="38.25">
      <c r="A174" s="97" t="s">
        <v>743</v>
      </c>
      <c r="B174" s="98" t="s">
        <v>138</v>
      </c>
      <c r="C174" s="98" t="s">
        <v>185</v>
      </c>
      <c r="D174" s="98" t="s">
        <v>163</v>
      </c>
      <c r="E174" s="98"/>
      <c r="F174" s="116">
        <f>F175+F178</f>
        <v>10235.27</v>
      </c>
      <c r="G174" s="116">
        <f>G175+G178</f>
        <v>10235.27</v>
      </c>
      <c r="H174" s="116">
        <f t="shared" si="10"/>
        <v>100</v>
      </c>
    </row>
    <row r="175" spans="1:8" ht="25.5">
      <c r="A175" s="97" t="s">
        <v>476</v>
      </c>
      <c r="B175" s="98" t="s">
        <v>138</v>
      </c>
      <c r="C175" s="98" t="s">
        <v>185</v>
      </c>
      <c r="D175" s="98" t="s">
        <v>163</v>
      </c>
      <c r="E175" s="98" t="s">
        <v>477</v>
      </c>
      <c r="F175" s="116">
        <f>F176</f>
        <v>5066.722</v>
      </c>
      <c r="G175" s="116">
        <f>G176</f>
        <v>5066.722</v>
      </c>
      <c r="H175" s="116">
        <f t="shared" si="10"/>
        <v>100</v>
      </c>
    </row>
    <row r="176" spans="1:8" ht="25.5">
      <c r="A176" s="97" t="s">
        <v>478</v>
      </c>
      <c r="B176" s="98" t="s">
        <v>138</v>
      </c>
      <c r="C176" s="98" t="s">
        <v>185</v>
      </c>
      <c r="D176" s="98" t="s">
        <v>163</v>
      </c>
      <c r="E176" s="98" t="s">
        <v>479</v>
      </c>
      <c r="F176" s="116">
        <f>F177</f>
        <v>5066.722</v>
      </c>
      <c r="G176" s="116">
        <f>G177</f>
        <v>5066.722</v>
      </c>
      <c r="H176" s="116">
        <f t="shared" si="10"/>
        <v>100</v>
      </c>
    </row>
    <row r="177" spans="1:8" ht="25.5">
      <c r="A177" s="97" t="s">
        <v>482</v>
      </c>
      <c r="B177" s="98" t="s">
        <v>138</v>
      </c>
      <c r="C177" s="98" t="s">
        <v>185</v>
      </c>
      <c r="D177" s="98" t="s">
        <v>163</v>
      </c>
      <c r="E177" s="98" t="s">
        <v>483</v>
      </c>
      <c r="F177" s="118">
        <v>5066.722</v>
      </c>
      <c r="G177" s="118">
        <v>5066.722</v>
      </c>
      <c r="H177" s="118">
        <f t="shared" si="10"/>
        <v>100</v>
      </c>
    </row>
    <row r="178" spans="1:8" ht="12.75">
      <c r="A178" s="97" t="s">
        <v>203</v>
      </c>
      <c r="B178" s="98" t="s">
        <v>138</v>
      </c>
      <c r="C178" s="98" t="s">
        <v>185</v>
      </c>
      <c r="D178" s="98" t="s">
        <v>163</v>
      </c>
      <c r="E178" s="98" t="s">
        <v>521</v>
      </c>
      <c r="F178" s="116">
        <f>F179</f>
        <v>5168.548</v>
      </c>
      <c r="G178" s="116">
        <f>G179</f>
        <v>5168.548</v>
      </c>
      <c r="H178" s="116">
        <f t="shared" si="10"/>
        <v>100</v>
      </c>
    </row>
    <row r="179" spans="1:8" ht="38.25">
      <c r="A179" s="97" t="s">
        <v>522</v>
      </c>
      <c r="B179" s="98" t="s">
        <v>138</v>
      </c>
      <c r="C179" s="98" t="s">
        <v>185</v>
      </c>
      <c r="D179" s="98" t="s">
        <v>163</v>
      </c>
      <c r="E179" s="98" t="s">
        <v>523</v>
      </c>
      <c r="F179" s="116">
        <f>F180</f>
        <v>5168.548</v>
      </c>
      <c r="G179" s="116">
        <f>G180</f>
        <v>5168.548</v>
      </c>
      <c r="H179" s="116">
        <f t="shared" si="10"/>
        <v>100</v>
      </c>
    </row>
    <row r="180" spans="1:8" ht="38.25">
      <c r="A180" s="97" t="s">
        <v>524</v>
      </c>
      <c r="B180" s="98" t="s">
        <v>138</v>
      </c>
      <c r="C180" s="98" t="s">
        <v>185</v>
      </c>
      <c r="D180" s="98" t="s">
        <v>163</v>
      </c>
      <c r="E180" s="98" t="s">
        <v>525</v>
      </c>
      <c r="F180" s="118">
        <v>5168.548</v>
      </c>
      <c r="G180" s="118">
        <v>5168.548</v>
      </c>
      <c r="H180" s="118">
        <f t="shared" si="10"/>
        <v>100</v>
      </c>
    </row>
    <row r="181" spans="1:8" ht="63.75">
      <c r="A181" s="97" t="s">
        <v>744</v>
      </c>
      <c r="B181" s="98" t="s">
        <v>138</v>
      </c>
      <c r="C181" s="98" t="s">
        <v>185</v>
      </c>
      <c r="D181" s="98" t="s">
        <v>745</v>
      </c>
      <c r="E181" s="98"/>
      <c r="F181" s="116">
        <f>F182+F185</f>
        <v>568.586</v>
      </c>
      <c r="G181" s="116">
        <f>G182+G185</f>
        <v>568.4528399999999</v>
      </c>
      <c r="H181" s="116">
        <f t="shared" si="10"/>
        <v>100</v>
      </c>
    </row>
    <row r="182" spans="1:8" ht="25.5">
      <c r="A182" s="97" t="s">
        <v>476</v>
      </c>
      <c r="B182" s="98" t="s">
        <v>138</v>
      </c>
      <c r="C182" s="98" t="s">
        <v>185</v>
      </c>
      <c r="D182" s="98" t="s">
        <v>745</v>
      </c>
      <c r="E182" s="98" t="s">
        <v>477</v>
      </c>
      <c r="F182" s="116">
        <f>F183</f>
        <v>296.539</v>
      </c>
      <c r="G182" s="116">
        <f>G183</f>
        <v>296.406</v>
      </c>
      <c r="H182" s="116">
        <f t="shared" si="10"/>
        <v>100</v>
      </c>
    </row>
    <row r="183" spans="1:8" ht="25.5">
      <c r="A183" s="97" t="s">
        <v>478</v>
      </c>
      <c r="B183" s="98" t="s">
        <v>138</v>
      </c>
      <c r="C183" s="98" t="s">
        <v>185</v>
      </c>
      <c r="D183" s="98" t="s">
        <v>745</v>
      </c>
      <c r="E183" s="98" t="s">
        <v>479</v>
      </c>
      <c r="F183" s="116">
        <f>F184</f>
        <v>296.539</v>
      </c>
      <c r="G183" s="116">
        <f>G184</f>
        <v>296.406</v>
      </c>
      <c r="H183" s="116">
        <f t="shared" si="10"/>
        <v>100</v>
      </c>
    </row>
    <row r="184" spans="1:8" ht="25.5">
      <c r="A184" s="97" t="s">
        <v>482</v>
      </c>
      <c r="B184" s="98" t="s">
        <v>138</v>
      </c>
      <c r="C184" s="98" t="s">
        <v>185</v>
      </c>
      <c r="D184" s="98" t="s">
        <v>745</v>
      </c>
      <c r="E184" s="98" t="s">
        <v>483</v>
      </c>
      <c r="F184" s="118">
        <v>296.539</v>
      </c>
      <c r="G184" s="118">
        <v>296.406</v>
      </c>
      <c r="H184" s="118">
        <f t="shared" si="10"/>
        <v>100</v>
      </c>
    </row>
    <row r="185" spans="1:8" ht="12.75">
      <c r="A185" s="97" t="s">
        <v>203</v>
      </c>
      <c r="B185" s="98" t="s">
        <v>138</v>
      </c>
      <c r="C185" s="98" t="s">
        <v>185</v>
      </c>
      <c r="D185" s="98" t="s">
        <v>745</v>
      </c>
      <c r="E185" s="98" t="s">
        <v>521</v>
      </c>
      <c r="F185" s="116">
        <f>F186</f>
        <v>272.047</v>
      </c>
      <c r="G185" s="116">
        <f>G186</f>
        <v>272.04684</v>
      </c>
      <c r="H185" s="116">
        <f t="shared" si="10"/>
        <v>100</v>
      </c>
    </row>
    <row r="186" spans="1:8" ht="38.25">
      <c r="A186" s="97" t="s">
        <v>522</v>
      </c>
      <c r="B186" s="98" t="s">
        <v>138</v>
      </c>
      <c r="C186" s="98" t="s">
        <v>185</v>
      </c>
      <c r="D186" s="98" t="s">
        <v>745</v>
      </c>
      <c r="E186" s="98" t="s">
        <v>523</v>
      </c>
      <c r="F186" s="116">
        <f>F187</f>
        <v>272.047</v>
      </c>
      <c r="G186" s="116">
        <f>G187</f>
        <v>272.04684</v>
      </c>
      <c r="H186" s="116">
        <f t="shared" si="10"/>
        <v>100</v>
      </c>
    </row>
    <row r="187" spans="1:8" ht="38.25">
      <c r="A187" s="97" t="s">
        <v>524</v>
      </c>
      <c r="B187" s="98" t="s">
        <v>138</v>
      </c>
      <c r="C187" s="98" t="s">
        <v>185</v>
      </c>
      <c r="D187" s="98" t="s">
        <v>745</v>
      </c>
      <c r="E187" s="98" t="s">
        <v>525</v>
      </c>
      <c r="F187" s="118">
        <v>272.047</v>
      </c>
      <c r="G187" s="118">
        <v>272.04684</v>
      </c>
      <c r="H187" s="118">
        <f t="shared" si="10"/>
        <v>100</v>
      </c>
    </row>
    <row r="188" spans="1:8" ht="25.5">
      <c r="A188" s="97" t="s">
        <v>346</v>
      </c>
      <c r="B188" s="98" t="s">
        <v>138</v>
      </c>
      <c r="C188" s="98" t="s">
        <v>196</v>
      </c>
      <c r="D188" s="98"/>
      <c r="E188" s="98"/>
      <c r="F188" s="116">
        <f>F189+F194+F199+F203+F207</f>
        <v>706.195</v>
      </c>
      <c r="G188" s="116">
        <f>G189+G194+G199+G203+G207</f>
        <v>702.2299999999999</v>
      </c>
      <c r="H188" s="116">
        <f t="shared" si="10"/>
        <v>99.4</v>
      </c>
    </row>
    <row r="189" spans="1:8" ht="25.5">
      <c r="A189" s="97" t="s">
        <v>197</v>
      </c>
      <c r="B189" s="98" t="s">
        <v>138</v>
      </c>
      <c r="C189" s="98" t="s">
        <v>196</v>
      </c>
      <c r="D189" s="98" t="s">
        <v>198</v>
      </c>
      <c r="E189" s="98"/>
      <c r="F189" s="116">
        <f>SUM(F190)</f>
        <v>112</v>
      </c>
      <c r="G189" s="116">
        <f>SUM(G190)</f>
        <v>112</v>
      </c>
      <c r="H189" s="116">
        <f t="shared" si="10"/>
        <v>100</v>
      </c>
    </row>
    <row r="190" spans="1:8" ht="25.5">
      <c r="A190" s="97" t="s">
        <v>476</v>
      </c>
      <c r="B190" s="98" t="s">
        <v>138</v>
      </c>
      <c r="C190" s="98" t="s">
        <v>196</v>
      </c>
      <c r="D190" s="98" t="s">
        <v>198</v>
      </c>
      <c r="E190" s="98" t="s">
        <v>477</v>
      </c>
      <c r="F190" s="116">
        <f>SUM(F191)</f>
        <v>112</v>
      </c>
      <c r="G190" s="116">
        <f>SUM(G191)</f>
        <v>112</v>
      </c>
      <c r="H190" s="116">
        <f t="shared" si="10"/>
        <v>100</v>
      </c>
    </row>
    <row r="191" spans="1:8" ht="25.5">
      <c r="A191" s="97" t="s">
        <v>478</v>
      </c>
      <c r="B191" s="98" t="s">
        <v>138</v>
      </c>
      <c r="C191" s="98" t="s">
        <v>196</v>
      </c>
      <c r="D191" s="98" t="s">
        <v>198</v>
      </c>
      <c r="E191" s="98" t="s">
        <v>479</v>
      </c>
      <c r="F191" s="116">
        <f>SUM(F192:F193)</f>
        <v>112</v>
      </c>
      <c r="G191" s="116">
        <f>SUM(G192:G193)</f>
        <v>112</v>
      </c>
      <c r="H191" s="116">
        <f t="shared" si="10"/>
        <v>100</v>
      </c>
    </row>
    <row r="192" spans="1:8" ht="38.25">
      <c r="A192" s="97" t="s">
        <v>480</v>
      </c>
      <c r="B192" s="98" t="s">
        <v>138</v>
      </c>
      <c r="C192" s="98" t="s">
        <v>196</v>
      </c>
      <c r="D192" s="98" t="s">
        <v>198</v>
      </c>
      <c r="E192" s="98" t="s">
        <v>481</v>
      </c>
      <c r="F192" s="118">
        <v>20</v>
      </c>
      <c r="G192" s="118">
        <v>20</v>
      </c>
      <c r="H192" s="118">
        <f t="shared" si="10"/>
        <v>100</v>
      </c>
    </row>
    <row r="193" spans="1:8" ht="25.5">
      <c r="A193" s="97" t="s">
        <v>482</v>
      </c>
      <c r="B193" s="98" t="s">
        <v>138</v>
      </c>
      <c r="C193" s="98" t="s">
        <v>196</v>
      </c>
      <c r="D193" s="98" t="s">
        <v>198</v>
      </c>
      <c r="E193" s="98" t="s">
        <v>483</v>
      </c>
      <c r="F193" s="118">
        <v>92</v>
      </c>
      <c r="G193" s="118">
        <v>92</v>
      </c>
      <c r="H193" s="118">
        <f t="shared" si="10"/>
        <v>100</v>
      </c>
    </row>
    <row r="194" spans="1:8" ht="25.5">
      <c r="A194" s="97" t="s">
        <v>199</v>
      </c>
      <c r="B194" s="98" t="s">
        <v>138</v>
      </c>
      <c r="C194" s="98" t="s">
        <v>196</v>
      </c>
      <c r="D194" s="98" t="s">
        <v>200</v>
      </c>
      <c r="E194" s="98"/>
      <c r="F194" s="116">
        <f aca="true" t="shared" si="13" ref="F194:G197">F195</f>
        <v>137.5</v>
      </c>
      <c r="G194" s="116">
        <f t="shared" si="13"/>
        <v>137.05</v>
      </c>
      <c r="H194" s="116">
        <f t="shared" si="10"/>
        <v>99.7</v>
      </c>
    </row>
    <row r="195" spans="1:8" ht="25.5">
      <c r="A195" s="97" t="s">
        <v>201</v>
      </c>
      <c r="B195" s="98" t="s">
        <v>138</v>
      </c>
      <c r="C195" s="98" t="s">
        <v>196</v>
      </c>
      <c r="D195" s="98" t="s">
        <v>202</v>
      </c>
      <c r="E195" s="98"/>
      <c r="F195" s="116">
        <f t="shared" si="13"/>
        <v>137.5</v>
      </c>
      <c r="G195" s="116">
        <f t="shared" si="13"/>
        <v>137.05</v>
      </c>
      <c r="H195" s="116">
        <f t="shared" si="10"/>
        <v>99.7</v>
      </c>
    </row>
    <row r="196" spans="1:8" ht="25.5">
      <c r="A196" s="97" t="s">
        <v>476</v>
      </c>
      <c r="B196" s="98" t="s">
        <v>138</v>
      </c>
      <c r="C196" s="98" t="s">
        <v>196</v>
      </c>
      <c r="D196" s="98" t="s">
        <v>202</v>
      </c>
      <c r="E196" s="98" t="s">
        <v>477</v>
      </c>
      <c r="F196" s="116">
        <f t="shared" si="13"/>
        <v>137.5</v>
      </c>
      <c r="G196" s="116">
        <f t="shared" si="13"/>
        <v>137.05</v>
      </c>
      <c r="H196" s="116">
        <f t="shared" si="10"/>
        <v>99.7</v>
      </c>
    </row>
    <row r="197" spans="1:8" ht="25.5">
      <c r="A197" s="97" t="s">
        <v>478</v>
      </c>
      <c r="B197" s="98" t="s">
        <v>138</v>
      </c>
      <c r="C197" s="98" t="s">
        <v>196</v>
      </c>
      <c r="D197" s="98" t="s">
        <v>202</v>
      </c>
      <c r="E197" s="98" t="s">
        <v>479</v>
      </c>
      <c r="F197" s="116">
        <f t="shared" si="13"/>
        <v>137.5</v>
      </c>
      <c r="G197" s="116">
        <f t="shared" si="13"/>
        <v>137.05</v>
      </c>
      <c r="H197" s="116">
        <f aca="true" t="shared" si="14" ref="H197:H252">ROUND(G197/F197*100,1)</f>
        <v>99.7</v>
      </c>
    </row>
    <row r="198" spans="1:8" ht="25.5">
      <c r="A198" s="97" t="s">
        <v>482</v>
      </c>
      <c r="B198" s="98" t="s">
        <v>138</v>
      </c>
      <c r="C198" s="98" t="s">
        <v>196</v>
      </c>
      <c r="D198" s="98" t="s">
        <v>202</v>
      </c>
      <c r="E198" s="98" t="s">
        <v>483</v>
      </c>
      <c r="F198" s="118">
        <v>137.5</v>
      </c>
      <c r="G198" s="118">
        <v>137.05</v>
      </c>
      <c r="H198" s="118">
        <f t="shared" si="14"/>
        <v>99.7</v>
      </c>
    </row>
    <row r="199" spans="1:8" ht="114.75">
      <c r="A199" s="97" t="s">
        <v>746</v>
      </c>
      <c r="B199" s="98" t="s">
        <v>138</v>
      </c>
      <c r="C199" s="98" t="s">
        <v>196</v>
      </c>
      <c r="D199" s="98" t="s">
        <v>747</v>
      </c>
      <c r="E199" s="98"/>
      <c r="F199" s="116">
        <f aca="true" t="shared" si="15" ref="F199:G201">F200</f>
        <v>26</v>
      </c>
      <c r="G199" s="116">
        <f t="shared" si="15"/>
        <v>22.505</v>
      </c>
      <c r="H199" s="116">
        <f t="shared" si="14"/>
        <v>86.6</v>
      </c>
    </row>
    <row r="200" spans="1:8" ht="25.5">
      <c r="A200" s="97" t="s">
        <v>476</v>
      </c>
      <c r="B200" s="98" t="s">
        <v>138</v>
      </c>
      <c r="C200" s="98" t="s">
        <v>196</v>
      </c>
      <c r="D200" s="98" t="s">
        <v>747</v>
      </c>
      <c r="E200" s="98" t="s">
        <v>477</v>
      </c>
      <c r="F200" s="116">
        <f t="shared" si="15"/>
        <v>26</v>
      </c>
      <c r="G200" s="116">
        <f t="shared" si="15"/>
        <v>22.505</v>
      </c>
      <c r="H200" s="116">
        <f t="shared" si="14"/>
        <v>86.6</v>
      </c>
    </row>
    <row r="201" spans="1:8" ht="25.5">
      <c r="A201" s="97" t="s">
        <v>478</v>
      </c>
      <c r="B201" s="98" t="s">
        <v>138</v>
      </c>
      <c r="C201" s="98" t="s">
        <v>196</v>
      </c>
      <c r="D201" s="98" t="s">
        <v>747</v>
      </c>
      <c r="E201" s="98" t="s">
        <v>479</v>
      </c>
      <c r="F201" s="116">
        <f t="shared" si="15"/>
        <v>26</v>
      </c>
      <c r="G201" s="116">
        <f t="shared" si="15"/>
        <v>22.505</v>
      </c>
      <c r="H201" s="116">
        <f t="shared" si="14"/>
        <v>86.6</v>
      </c>
    </row>
    <row r="202" spans="1:8" ht="25.5">
      <c r="A202" s="97" t="s">
        <v>482</v>
      </c>
      <c r="B202" s="98" t="s">
        <v>138</v>
      </c>
      <c r="C202" s="98" t="s">
        <v>196</v>
      </c>
      <c r="D202" s="98" t="s">
        <v>747</v>
      </c>
      <c r="E202" s="98" t="s">
        <v>483</v>
      </c>
      <c r="F202" s="118">
        <v>26</v>
      </c>
      <c r="G202" s="118">
        <v>22.505</v>
      </c>
      <c r="H202" s="118">
        <f t="shared" si="14"/>
        <v>86.6</v>
      </c>
    </row>
    <row r="203" spans="1:8" ht="38.25">
      <c r="A203" s="97" t="s">
        <v>743</v>
      </c>
      <c r="B203" s="98" t="s">
        <v>138</v>
      </c>
      <c r="C203" s="98" t="s">
        <v>196</v>
      </c>
      <c r="D203" s="98" t="s">
        <v>163</v>
      </c>
      <c r="E203" s="98"/>
      <c r="F203" s="116">
        <f aca="true" t="shared" si="16" ref="F203:G205">F204</f>
        <v>427.495</v>
      </c>
      <c r="G203" s="116">
        <f t="shared" si="16"/>
        <v>427.495</v>
      </c>
      <c r="H203" s="116">
        <f t="shared" si="14"/>
        <v>100</v>
      </c>
    </row>
    <row r="204" spans="1:8" ht="25.5">
      <c r="A204" s="97" t="s">
        <v>476</v>
      </c>
      <c r="B204" s="98" t="s">
        <v>138</v>
      </c>
      <c r="C204" s="98" t="s">
        <v>196</v>
      </c>
      <c r="D204" s="98" t="s">
        <v>163</v>
      </c>
      <c r="E204" s="98" t="s">
        <v>477</v>
      </c>
      <c r="F204" s="116">
        <f t="shared" si="16"/>
        <v>427.495</v>
      </c>
      <c r="G204" s="116">
        <f t="shared" si="16"/>
        <v>427.495</v>
      </c>
      <c r="H204" s="116">
        <f t="shared" si="14"/>
        <v>100</v>
      </c>
    </row>
    <row r="205" spans="1:8" ht="25.5">
      <c r="A205" s="97" t="s">
        <v>478</v>
      </c>
      <c r="B205" s="98" t="s">
        <v>138</v>
      </c>
      <c r="C205" s="98" t="s">
        <v>196</v>
      </c>
      <c r="D205" s="98" t="s">
        <v>163</v>
      </c>
      <c r="E205" s="98" t="s">
        <v>479</v>
      </c>
      <c r="F205" s="116">
        <f t="shared" si="16"/>
        <v>427.495</v>
      </c>
      <c r="G205" s="116">
        <f t="shared" si="16"/>
        <v>427.495</v>
      </c>
      <c r="H205" s="116">
        <f t="shared" si="14"/>
        <v>100</v>
      </c>
    </row>
    <row r="206" spans="1:8" ht="25.5">
      <c r="A206" s="97" t="s">
        <v>482</v>
      </c>
      <c r="B206" s="98" t="s">
        <v>138</v>
      </c>
      <c r="C206" s="98" t="s">
        <v>196</v>
      </c>
      <c r="D206" s="98" t="s">
        <v>163</v>
      </c>
      <c r="E206" s="98" t="s">
        <v>483</v>
      </c>
      <c r="F206" s="118">
        <v>427.495</v>
      </c>
      <c r="G206" s="118">
        <v>427.495</v>
      </c>
      <c r="H206" s="118">
        <f t="shared" si="14"/>
        <v>100</v>
      </c>
    </row>
    <row r="207" spans="1:8" ht="38.25">
      <c r="A207" s="97" t="s">
        <v>748</v>
      </c>
      <c r="B207" s="98" t="s">
        <v>138</v>
      </c>
      <c r="C207" s="98" t="s">
        <v>196</v>
      </c>
      <c r="D207" s="98" t="s">
        <v>749</v>
      </c>
      <c r="E207" s="98"/>
      <c r="F207" s="116">
        <f aca="true" t="shared" si="17" ref="F207:G209">F208</f>
        <v>3.2</v>
      </c>
      <c r="G207" s="116">
        <f t="shared" si="17"/>
        <v>3.18</v>
      </c>
      <c r="H207" s="116">
        <f t="shared" si="14"/>
        <v>99.4</v>
      </c>
    </row>
    <row r="208" spans="1:8" ht="25.5">
      <c r="A208" s="97" t="s">
        <v>476</v>
      </c>
      <c r="B208" s="98" t="s">
        <v>138</v>
      </c>
      <c r="C208" s="98" t="s">
        <v>196</v>
      </c>
      <c r="D208" s="98" t="s">
        <v>749</v>
      </c>
      <c r="E208" s="98" t="s">
        <v>477</v>
      </c>
      <c r="F208" s="116">
        <f t="shared" si="17"/>
        <v>3.2</v>
      </c>
      <c r="G208" s="116">
        <f t="shared" si="17"/>
        <v>3.18</v>
      </c>
      <c r="H208" s="116">
        <f t="shared" si="14"/>
        <v>99.4</v>
      </c>
    </row>
    <row r="209" spans="1:8" ht="25.5">
      <c r="A209" s="97" t="s">
        <v>478</v>
      </c>
      <c r="B209" s="98" t="s">
        <v>138</v>
      </c>
      <c r="C209" s="98" t="s">
        <v>196</v>
      </c>
      <c r="D209" s="98" t="s">
        <v>749</v>
      </c>
      <c r="E209" s="98" t="s">
        <v>479</v>
      </c>
      <c r="F209" s="116">
        <f t="shared" si="17"/>
        <v>3.2</v>
      </c>
      <c r="G209" s="116">
        <f t="shared" si="17"/>
        <v>3.18</v>
      </c>
      <c r="H209" s="116">
        <f t="shared" si="14"/>
        <v>99.4</v>
      </c>
    </row>
    <row r="210" spans="1:8" ht="25.5">
      <c r="A210" s="100" t="s">
        <v>482</v>
      </c>
      <c r="B210" s="101" t="s">
        <v>138</v>
      </c>
      <c r="C210" s="101" t="s">
        <v>196</v>
      </c>
      <c r="D210" s="101" t="s">
        <v>749</v>
      </c>
      <c r="E210" s="101" t="s">
        <v>483</v>
      </c>
      <c r="F210" s="125">
        <f>8.5-5.3</f>
        <v>3.2</v>
      </c>
      <c r="G210" s="125">
        <v>3.18</v>
      </c>
      <c r="H210" s="125">
        <f t="shared" si="14"/>
        <v>99.4</v>
      </c>
    </row>
    <row r="211" spans="1:8" ht="12.75">
      <c r="A211" s="113" t="s">
        <v>204</v>
      </c>
      <c r="B211" s="197" t="s">
        <v>205</v>
      </c>
      <c r="C211" s="197" t="s">
        <v>854</v>
      </c>
      <c r="D211" s="96"/>
      <c r="E211" s="96"/>
      <c r="F211" s="114">
        <f>F212+F238+F270</f>
        <v>116481.52557</v>
      </c>
      <c r="G211" s="114">
        <f>G212+G238+G270</f>
        <v>116124.70219999999</v>
      </c>
      <c r="H211" s="114">
        <f t="shared" si="14"/>
        <v>99.7</v>
      </c>
    </row>
    <row r="212" spans="1:8" ht="12.75">
      <c r="A212" s="97" t="s">
        <v>347</v>
      </c>
      <c r="B212" s="98" t="s">
        <v>205</v>
      </c>
      <c r="C212" s="98" t="s">
        <v>131</v>
      </c>
      <c r="D212" s="98"/>
      <c r="E212" s="98"/>
      <c r="F212" s="127">
        <f>F213+F227+F233</f>
        <v>56272.12899999999</v>
      </c>
      <c r="G212" s="127">
        <f>G213+G227+G233</f>
        <v>56246.268809999994</v>
      </c>
      <c r="H212" s="127">
        <f t="shared" si="14"/>
        <v>100</v>
      </c>
    </row>
    <row r="213" spans="1:8" ht="51">
      <c r="A213" s="97" t="s">
        <v>43</v>
      </c>
      <c r="B213" s="98" t="s">
        <v>205</v>
      </c>
      <c r="C213" s="98" t="s">
        <v>131</v>
      </c>
      <c r="D213" s="98" t="s">
        <v>44</v>
      </c>
      <c r="E213" s="98"/>
      <c r="F213" s="196">
        <f>F214+F219+F223</f>
        <v>37548.1593</v>
      </c>
      <c r="G213" s="196">
        <f>G214+G219+G223</f>
        <v>37548.1593</v>
      </c>
      <c r="H213" s="196">
        <f t="shared" si="14"/>
        <v>100</v>
      </c>
    </row>
    <row r="214" spans="1:8" ht="89.25">
      <c r="A214" s="97" t="s">
        <v>526</v>
      </c>
      <c r="B214" s="98" t="s">
        <v>205</v>
      </c>
      <c r="C214" s="98" t="s">
        <v>131</v>
      </c>
      <c r="D214" s="98" t="s">
        <v>156</v>
      </c>
      <c r="E214" s="98"/>
      <c r="F214" s="196">
        <f aca="true" t="shared" si="18" ref="F214:G217">F215</f>
        <v>27905.282000000003</v>
      </c>
      <c r="G214" s="196">
        <f t="shared" si="18"/>
        <v>27905.282</v>
      </c>
      <c r="H214" s="196">
        <f t="shared" si="14"/>
        <v>100</v>
      </c>
    </row>
    <row r="215" spans="1:8" ht="102">
      <c r="A215" s="97" t="s">
        <v>595</v>
      </c>
      <c r="B215" s="98" t="s">
        <v>205</v>
      </c>
      <c r="C215" s="98" t="s">
        <v>131</v>
      </c>
      <c r="D215" s="98" t="s">
        <v>715</v>
      </c>
      <c r="E215" s="98"/>
      <c r="F215" s="196">
        <f t="shared" si="18"/>
        <v>27905.282000000003</v>
      </c>
      <c r="G215" s="196">
        <f t="shared" si="18"/>
        <v>27905.282</v>
      </c>
      <c r="H215" s="196">
        <f t="shared" si="14"/>
        <v>100</v>
      </c>
    </row>
    <row r="216" spans="1:8" ht="12.75">
      <c r="A216" s="97" t="s">
        <v>203</v>
      </c>
      <c r="B216" s="98" t="s">
        <v>205</v>
      </c>
      <c r="C216" s="98" t="s">
        <v>131</v>
      </c>
      <c r="D216" s="98" t="s">
        <v>715</v>
      </c>
      <c r="E216" s="98" t="s">
        <v>521</v>
      </c>
      <c r="F216" s="196">
        <f t="shared" si="18"/>
        <v>27905.282000000003</v>
      </c>
      <c r="G216" s="196">
        <f t="shared" si="18"/>
        <v>27905.282</v>
      </c>
      <c r="H216" s="196">
        <f t="shared" si="14"/>
        <v>100</v>
      </c>
    </row>
    <row r="217" spans="1:8" ht="38.25">
      <c r="A217" s="97" t="s">
        <v>522</v>
      </c>
      <c r="B217" s="98" t="s">
        <v>205</v>
      </c>
      <c r="C217" s="98" t="s">
        <v>131</v>
      </c>
      <c r="D217" s="98" t="s">
        <v>715</v>
      </c>
      <c r="E217" s="98" t="s">
        <v>523</v>
      </c>
      <c r="F217" s="196">
        <f t="shared" si="18"/>
        <v>27905.282000000003</v>
      </c>
      <c r="G217" s="196">
        <f t="shared" si="18"/>
        <v>27905.282</v>
      </c>
      <c r="H217" s="196">
        <f t="shared" si="14"/>
        <v>100</v>
      </c>
    </row>
    <row r="218" spans="1:8" ht="38.25">
      <c r="A218" s="97" t="s">
        <v>524</v>
      </c>
      <c r="B218" s="98" t="s">
        <v>205</v>
      </c>
      <c r="C218" s="98" t="s">
        <v>131</v>
      </c>
      <c r="D218" s="98" t="s">
        <v>715</v>
      </c>
      <c r="E218" s="98" t="s">
        <v>525</v>
      </c>
      <c r="F218" s="195">
        <f>28324.686-419.404</f>
        <v>27905.282000000003</v>
      </c>
      <c r="G218" s="195">
        <v>27905.282</v>
      </c>
      <c r="H218" s="195">
        <f t="shared" si="14"/>
        <v>100</v>
      </c>
    </row>
    <row r="219" spans="1:8" ht="63.75">
      <c r="A219" s="97" t="s">
        <v>527</v>
      </c>
      <c r="B219" s="98" t="s">
        <v>205</v>
      </c>
      <c r="C219" s="98" t="s">
        <v>131</v>
      </c>
      <c r="D219" s="98" t="s">
        <v>158</v>
      </c>
      <c r="E219" s="98"/>
      <c r="F219" s="196">
        <f aca="true" t="shared" si="19" ref="F219:G221">F220</f>
        <v>7667.892</v>
      </c>
      <c r="G219" s="196">
        <f t="shared" si="19"/>
        <v>7667.892</v>
      </c>
      <c r="H219" s="196">
        <f t="shared" si="14"/>
        <v>100</v>
      </c>
    </row>
    <row r="220" spans="1:8" ht="12.75">
      <c r="A220" s="97" t="s">
        <v>203</v>
      </c>
      <c r="B220" s="98" t="s">
        <v>205</v>
      </c>
      <c r="C220" s="98" t="s">
        <v>131</v>
      </c>
      <c r="D220" s="98" t="s">
        <v>158</v>
      </c>
      <c r="E220" s="98" t="s">
        <v>521</v>
      </c>
      <c r="F220" s="196">
        <f t="shared" si="19"/>
        <v>7667.892</v>
      </c>
      <c r="G220" s="196">
        <f t="shared" si="19"/>
        <v>7667.892</v>
      </c>
      <c r="H220" s="196">
        <f t="shared" si="14"/>
        <v>100</v>
      </c>
    </row>
    <row r="221" spans="1:8" ht="38.25">
      <c r="A221" s="97" t="s">
        <v>522</v>
      </c>
      <c r="B221" s="98" t="s">
        <v>205</v>
      </c>
      <c r="C221" s="98" t="s">
        <v>131</v>
      </c>
      <c r="D221" s="98" t="s">
        <v>158</v>
      </c>
      <c r="E221" s="98" t="s">
        <v>523</v>
      </c>
      <c r="F221" s="196">
        <f t="shared" si="19"/>
        <v>7667.892</v>
      </c>
      <c r="G221" s="196">
        <f t="shared" si="19"/>
        <v>7667.892</v>
      </c>
      <c r="H221" s="196">
        <f t="shared" si="14"/>
        <v>100</v>
      </c>
    </row>
    <row r="222" spans="1:8" ht="38.25">
      <c r="A222" s="97" t="s">
        <v>524</v>
      </c>
      <c r="B222" s="98" t="s">
        <v>205</v>
      </c>
      <c r="C222" s="98" t="s">
        <v>131</v>
      </c>
      <c r="D222" s="98" t="s">
        <v>158</v>
      </c>
      <c r="E222" s="98" t="s">
        <v>525</v>
      </c>
      <c r="F222" s="195">
        <f>7783.3-115.408</f>
        <v>7667.892</v>
      </c>
      <c r="G222" s="195">
        <v>7667.892</v>
      </c>
      <c r="H222" s="195">
        <f t="shared" si="14"/>
        <v>100</v>
      </c>
    </row>
    <row r="223" spans="1:8" ht="63.75">
      <c r="A223" s="97" t="s">
        <v>157</v>
      </c>
      <c r="B223" s="98" t="s">
        <v>205</v>
      </c>
      <c r="C223" s="98" t="s">
        <v>131</v>
      </c>
      <c r="D223" s="98" t="s">
        <v>158</v>
      </c>
      <c r="E223" s="98"/>
      <c r="F223" s="196">
        <f aca="true" t="shared" si="20" ref="F223:G225">F224</f>
        <v>1974.9853</v>
      </c>
      <c r="G223" s="196">
        <f t="shared" si="20"/>
        <v>1974.9853</v>
      </c>
      <c r="H223" s="196">
        <f t="shared" si="14"/>
        <v>100</v>
      </c>
    </row>
    <row r="224" spans="1:8" ht="12.75">
      <c r="A224" s="97" t="s">
        <v>203</v>
      </c>
      <c r="B224" s="98" t="s">
        <v>205</v>
      </c>
      <c r="C224" s="98" t="s">
        <v>131</v>
      </c>
      <c r="D224" s="98" t="s">
        <v>158</v>
      </c>
      <c r="E224" s="98" t="s">
        <v>521</v>
      </c>
      <c r="F224" s="196">
        <f t="shared" si="20"/>
        <v>1974.9853</v>
      </c>
      <c r="G224" s="196">
        <f t="shared" si="20"/>
        <v>1974.9853</v>
      </c>
      <c r="H224" s="196">
        <f t="shared" si="14"/>
        <v>100</v>
      </c>
    </row>
    <row r="225" spans="1:8" ht="38.25">
      <c r="A225" s="97" t="s">
        <v>522</v>
      </c>
      <c r="B225" s="98" t="s">
        <v>205</v>
      </c>
      <c r="C225" s="98" t="s">
        <v>131</v>
      </c>
      <c r="D225" s="98" t="s">
        <v>158</v>
      </c>
      <c r="E225" s="98" t="s">
        <v>523</v>
      </c>
      <c r="F225" s="116">
        <f t="shared" si="20"/>
        <v>1974.9853</v>
      </c>
      <c r="G225" s="116">
        <f t="shared" si="20"/>
        <v>1974.9853</v>
      </c>
      <c r="H225" s="116">
        <f t="shared" si="14"/>
        <v>100</v>
      </c>
    </row>
    <row r="226" spans="1:8" ht="38.25">
      <c r="A226" s="97" t="s">
        <v>524</v>
      </c>
      <c r="B226" s="98" t="s">
        <v>205</v>
      </c>
      <c r="C226" s="98" t="s">
        <v>131</v>
      </c>
      <c r="D226" s="98" t="s">
        <v>158</v>
      </c>
      <c r="E226" s="98" t="s">
        <v>525</v>
      </c>
      <c r="F226" s="118">
        <f>2003.133+0.0003-28.148</f>
        <v>1974.9853</v>
      </c>
      <c r="G226" s="118">
        <v>1974.9853</v>
      </c>
      <c r="H226" s="118">
        <f t="shared" si="14"/>
        <v>100</v>
      </c>
    </row>
    <row r="227" spans="1:8" ht="38.25">
      <c r="A227" s="97" t="s">
        <v>242</v>
      </c>
      <c r="B227" s="98" t="s">
        <v>205</v>
      </c>
      <c r="C227" s="98" t="s">
        <v>131</v>
      </c>
      <c r="D227" s="98" t="s">
        <v>528</v>
      </c>
      <c r="E227" s="98"/>
      <c r="F227" s="116">
        <f aca="true" t="shared" si="21" ref="F227:G231">F228</f>
        <v>12067.089699999999</v>
      </c>
      <c r="G227" s="116">
        <f t="shared" si="21"/>
        <v>12041.22951</v>
      </c>
      <c r="H227" s="116">
        <f t="shared" si="14"/>
        <v>99.8</v>
      </c>
    </row>
    <row r="228" spans="1:8" ht="63.75">
      <c r="A228" s="97" t="s">
        <v>243</v>
      </c>
      <c r="B228" s="98" t="s">
        <v>205</v>
      </c>
      <c r="C228" s="98" t="s">
        <v>131</v>
      </c>
      <c r="D228" s="98" t="s">
        <v>529</v>
      </c>
      <c r="E228" s="98"/>
      <c r="F228" s="116">
        <f t="shared" si="21"/>
        <v>12067.089699999999</v>
      </c>
      <c r="G228" s="116">
        <f t="shared" si="21"/>
        <v>12041.22951</v>
      </c>
      <c r="H228" s="116">
        <f t="shared" si="14"/>
        <v>99.8</v>
      </c>
    </row>
    <row r="229" spans="1:8" ht="38.25">
      <c r="A229" s="97" t="s">
        <v>244</v>
      </c>
      <c r="B229" s="98" t="s">
        <v>205</v>
      </c>
      <c r="C229" s="98" t="s">
        <v>131</v>
      </c>
      <c r="D229" s="98" t="s">
        <v>245</v>
      </c>
      <c r="E229" s="98"/>
      <c r="F229" s="116">
        <f t="shared" si="21"/>
        <v>12067.089699999999</v>
      </c>
      <c r="G229" s="116">
        <f t="shared" si="21"/>
        <v>12041.22951</v>
      </c>
      <c r="H229" s="116">
        <f t="shared" si="14"/>
        <v>99.8</v>
      </c>
    </row>
    <row r="230" spans="1:8" ht="12.75">
      <c r="A230" s="97" t="s">
        <v>203</v>
      </c>
      <c r="B230" s="98" t="s">
        <v>205</v>
      </c>
      <c r="C230" s="98" t="s">
        <v>131</v>
      </c>
      <c r="D230" s="98" t="s">
        <v>245</v>
      </c>
      <c r="E230" s="98" t="s">
        <v>521</v>
      </c>
      <c r="F230" s="116">
        <f t="shared" si="21"/>
        <v>12067.089699999999</v>
      </c>
      <c r="G230" s="116">
        <f t="shared" si="21"/>
        <v>12041.22951</v>
      </c>
      <c r="H230" s="116">
        <f t="shared" si="14"/>
        <v>99.8</v>
      </c>
    </row>
    <row r="231" spans="1:8" ht="38.25">
      <c r="A231" s="97" t="s">
        <v>522</v>
      </c>
      <c r="B231" s="98" t="s">
        <v>205</v>
      </c>
      <c r="C231" s="98" t="s">
        <v>131</v>
      </c>
      <c r="D231" s="98" t="s">
        <v>245</v>
      </c>
      <c r="E231" s="98" t="s">
        <v>523</v>
      </c>
      <c r="F231" s="116">
        <f t="shared" si="21"/>
        <v>12067.089699999999</v>
      </c>
      <c r="G231" s="116">
        <f t="shared" si="21"/>
        <v>12041.22951</v>
      </c>
      <c r="H231" s="116">
        <f t="shared" si="14"/>
        <v>99.8</v>
      </c>
    </row>
    <row r="232" spans="1:8" ht="38.25">
      <c r="A232" s="97" t="s">
        <v>524</v>
      </c>
      <c r="B232" s="98" t="s">
        <v>205</v>
      </c>
      <c r="C232" s="98" t="s">
        <v>131</v>
      </c>
      <c r="D232" s="98" t="s">
        <v>245</v>
      </c>
      <c r="E232" s="98" t="s">
        <v>525</v>
      </c>
      <c r="F232" s="118">
        <f>12038.942-0.0003+28.148</f>
        <v>12067.089699999999</v>
      </c>
      <c r="G232" s="118">
        <v>12041.22951</v>
      </c>
      <c r="H232" s="118">
        <f t="shared" si="14"/>
        <v>99.8</v>
      </c>
    </row>
    <row r="233" spans="1:8" ht="76.5">
      <c r="A233" s="97" t="s">
        <v>41</v>
      </c>
      <c r="B233" s="98" t="s">
        <v>205</v>
      </c>
      <c r="C233" s="98" t="s">
        <v>131</v>
      </c>
      <c r="D233" s="98" t="s">
        <v>42</v>
      </c>
      <c r="E233" s="98"/>
      <c r="F233" s="116">
        <f aca="true" t="shared" si="22" ref="F233:G236">F234</f>
        <v>6656.88</v>
      </c>
      <c r="G233" s="116">
        <f t="shared" si="22"/>
        <v>6656.88</v>
      </c>
      <c r="H233" s="116">
        <f t="shared" si="14"/>
        <v>100</v>
      </c>
    </row>
    <row r="234" spans="1:8" ht="76.5">
      <c r="A234" s="97" t="s">
        <v>530</v>
      </c>
      <c r="B234" s="98" t="s">
        <v>205</v>
      </c>
      <c r="C234" s="98" t="s">
        <v>131</v>
      </c>
      <c r="D234" s="98" t="s">
        <v>531</v>
      </c>
      <c r="E234" s="98"/>
      <c r="F234" s="116">
        <f t="shared" si="22"/>
        <v>6656.88</v>
      </c>
      <c r="G234" s="116">
        <f t="shared" si="22"/>
        <v>6656.88</v>
      </c>
      <c r="H234" s="116">
        <f t="shared" si="14"/>
        <v>100</v>
      </c>
    </row>
    <row r="235" spans="1:8" ht="12.75">
      <c r="A235" s="97" t="s">
        <v>203</v>
      </c>
      <c r="B235" s="98" t="s">
        <v>205</v>
      </c>
      <c r="C235" s="98" t="s">
        <v>131</v>
      </c>
      <c r="D235" s="98" t="s">
        <v>531</v>
      </c>
      <c r="E235" s="98" t="s">
        <v>521</v>
      </c>
      <c r="F235" s="116">
        <f t="shared" si="22"/>
        <v>6656.88</v>
      </c>
      <c r="G235" s="116">
        <f t="shared" si="22"/>
        <v>6656.88</v>
      </c>
      <c r="H235" s="116">
        <f t="shared" si="14"/>
        <v>100</v>
      </c>
    </row>
    <row r="236" spans="1:8" ht="38.25">
      <c r="A236" s="97" t="s">
        <v>522</v>
      </c>
      <c r="B236" s="98" t="s">
        <v>205</v>
      </c>
      <c r="C236" s="98" t="s">
        <v>131</v>
      </c>
      <c r="D236" s="98" t="s">
        <v>531</v>
      </c>
      <c r="E236" s="98" t="s">
        <v>523</v>
      </c>
      <c r="F236" s="116">
        <f t="shared" si="22"/>
        <v>6656.88</v>
      </c>
      <c r="G236" s="116">
        <f t="shared" si="22"/>
        <v>6656.88</v>
      </c>
      <c r="H236" s="116">
        <f t="shared" si="14"/>
        <v>100</v>
      </c>
    </row>
    <row r="237" spans="1:8" ht="38.25">
      <c r="A237" s="97" t="s">
        <v>524</v>
      </c>
      <c r="B237" s="98" t="s">
        <v>205</v>
      </c>
      <c r="C237" s="98" t="s">
        <v>131</v>
      </c>
      <c r="D237" s="98" t="s">
        <v>531</v>
      </c>
      <c r="E237" s="98" t="s">
        <v>525</v>
      </c>
      <c r="F237" s="118">
        <f>6787.272-130.392</f>
        <v>6656.88</v>
      </c>
      <c r="G237" s="118">
        <v>6656.88</v>
      </c>
      <c r="H237" s="118">
        <f t="shared" si="14"/>
        <v>100</v>
      </c>
    </row>
    <row r="238" spans="1:8" ht="12.75">
      <c r="A238" s="97" t="s">
        <v>150</v>
      </c>
      <c r="B238" s="98" t="s">
        <v>205</v>
      </c>
      <c r="C238" s="98" t="s">
        <v>133</v>
      </c>
      <c r="D238" s="98"/>
      <c r="E238" s="98"/>
      <c r="F238" s="116">
        <f>F239+F245+F250+F254+F257+F262+F266</f>
        <v>49569.702</v>
      </c>
      <c r="G238" s="116">
        <f>G239+G245+G250+G254+G257+G262+G266</f>
        <v>49324.42292</v>
      </c>
      <c r="H238" s="116">
        <f t="shared" si="14"/>
        <v>99.5</v>
      </c>
    </row>
    <row r="239" spans="1:8" ht="38.25">
      <c r="A239" s="97" t="s">
        <v>242</v>
      </c>
      <c r="B239" s="98" t="s">
        <v>205</v>
      </c>
      <c r="C239" s="98" t="s">
        <v>133</v>
      </c>
      <c r="D239" s="98" t="s">
        <v>528</v>
      </c>
      <c r="E239" s="98"/>
      <c r="F239" s="116">
        <f aca="true" t="shared" si="23" ref="F239:G243">F240</f>
        <v>17793.895</v>
      </c>
      <c r="G239" s="116">
        <f t="shared" si="23"/>
        <v>17793.58819</v>
      </c>
      <c r="H239" s="116">
        <f t="shared" si="14"/>
        <v>100</v>
      </c>
    </row>
    <row r="240" spans="1:8" ht="63.75">
      <c r="A240" s="97" t="s">
        <v>243</v>
      </c>
      <c r="B240" s="98" t="s">
        <v>205</v>
      </c>
      <c r="C240" s="98" t="s">
        <v>133</v>
      </c>
      <c r="D240" s="98" t="s">
        <v>529</v>
      </c>
      <c r="E240" s="98"/>
      <c r="F240" s="116">
        <f t="shared" si="23"/>
        <v>17793.895</v>
      </c>
      <c r="G240" s="116">
        <f t="shared" si="23"/>
        <v>17793.58819</v>
      </c>
      <c r="H240" s="116">
        <f t="shared" si="14"/>
        <v>100</v>
      </c>
    </row>
    <row r="241" spans="1:8" ht="38.25">
      <c r="A241" s="97" t="s">
        <v>244</v>
      </c>
      <c r="B241" s="98" t="s">
        <v>205</v>
      </c>
      <c r="C241" s="98" t="s">
        <v>133</v>
      </c>
      <c r="D241" s="98" t="s">
        <v>245</v>
      </c>
      <c r="E241" s="98"/>
      <c r="F241" s="116">
        <f t="shared" si="23"/>
        <v>17793.895</v>
      </c>
      <c r="G241" s="116">
        <f t="shared" si="23"/>
        <v>17793.58819</v>
      </c>
      <c r="H241" s="116">
        <f t="shared" si="14"/>
        <v>100</v>
      </c>
    </row>
    <row r="242" spans="1:8" ht="12.75">
      <c r="A242" s="97" t="s">
        <v>203</v>
      </c>
      <c r="B242" s="98" t="s">
        <v>205</v>
      </c>
      <c r="C242" s="98" t="s">
        <v>133</v>
      </c>
      <c r="D242" s="98" t="s">
        <v>245</v>
      </c>
      <c r="E242" s="98" t="s">
        <v>521</v>
      </c>
      <c r="F242" s="116">
        <f t="shared" si="23"/>
        <v>17793.895</v>
      </c>
      <c r="G242" s="116">
        <f t="shared" si="23"/>
        <v>17793.58819</v>
      </c>
      <c r="H242" s="116">
        <f t="shared" si="14"/>
        <v>100</v>
      </c>
    </row>
    <row r="243" spans="1:8" ht="38.25">
      <c r="A243" s="97" t="s">
        <v>522</v>
      </c>
      <c r="B243" s="98" t="s">
        <v>205</v>
      </c>
      <c r="C243" s="98" t="s">
        <v>133</v>
      </c>
      <c r="D243" s="98" t="s">
        <v>245</v>
      </c>
      <c r="E243" s="98" t="s">
        <v>523</v>
      </c>
      <c r="F243" s="116">
        <f t="shared" si="23"/>
        <v>17793.895</v>
      </c>
      <c r="G243" s="116">
        <f t="shared" si="23"/>
        <v>17793.58819</v>
      </c>
      <c r="H243" s="116">
        <f t="shared" si="14"/>
        <v>100</v>
      </c>
    </row>
    <row r="244" spans="1:8" ht="38.25">
      <c r="A244" s="97" t="s">
        <v>524</v>
      </c>
      <c r="B244" s="98" t="s">
        <v>205</v>
      </c>
      <c r="C244" s="98" t="s">
        <v>133</v>
      </c>
      <c r="D244" s="98" t="s">
        <v>245</v>
      </c>
      <c r="E244" s="98" t="s">
        <v>525</v>
      </c>
      <c r="F244" s="118">
        <v>17793.895</v>
      </c>
      <c r="G244" s="118">
        <v>17793.58819</v>
      </c>
      <c r="H244" s="118">
        <f t="shared" si="14"/>
        <v>100</v>
      </c>
    </row>
    <row r="245" spans="1:8" ht="25.5">
      <c r="A245" s="97" t="s">
        <v>532</v>
      </c>
      <c r="B245" s="98" t="s">
        <v>205</v>
      </c>
      <c r="C245" s="98" t="s">
        <v>133</v>
      </c>
      <c r="D245" s="98" t="s">
        <v>533</v>
      </c>
      <c r="E245" s="98"/>
      <c r="F245" s="116">
        <f aca="true" t="shared" si="24" ref="F245:G248">F246</f>
        <v>386</v>
      </c>
      <c r="G245" s="116">
        <f t="shared" si="24"/>
        <v>385.069</v>
      </c>
      <c r="H245" s="116">
        <f t="shared" si="14"/>
        <v>99.8</v>
      </c>
    </row>
    <row r="246" spans="1:8" ht="38.25">
      <c r="A246" s="97" t="s">
        <v>534</v>
      </c>
      <c r="B246" s="98" t="s">
        <v>205</v>
      </c>
      <c r="C246" s="98" t="s">
        <v>133</v>
      </c>
      <c r="D246" s="98" t="s">
        <v>535</v>
      </c>
      <c r="E246" s="98"/>
      <c r="F246" s="116">
        <f t="shared" si="24"/>
        <v>386</v>
      </c>
      <c r="G246" s="116">
        <f t="shared" si="24"/>
        <v>385.069</v>
      </c>
      <c r="H246" s="116">
        <f t="shared" si="14"/>
        <v>99.8</v>
      </c>
    </row>
    <row r="247" spans="1:8" ht="25.5">
      <c r="A247" s="97" t="s">
        <v>476</v>
      </c>
      <c r="B247" s="98" t="s">
        <v>205</v>
      </c>
      <c r="C247" s="98" t="s">
        <v>133</v>
      </c>
      <c r="D247" s="98" t="s">
        <v>535</v>
      </c>
      <c r="E247" s="98" t="s">
        <v>477</v>
      </c>
      <c r="F247" s="116">
        <f t="shared" si="24"/>
        <v>386</v>
      </c>
      <c r="G247" s="116">
        <f t="shared" si="24"/>
        <v>385.069</v>
      </c>
      <c r="H247" s="116">
        <f t="shared" si="14"/>
        <v>99.8</v>
      </c>
    </row>
    <row r="248" spans="1:8" ht="25.5">
      <c r="A248" s="97" t="s">
        <v>478</v>
      </c>
      <c r="B248" s="98" t="s">
        <v>205</v>
      </c>
      <c r="C248" s="98" t="s">
        <v>133</v>
      </c>
      <c r="D248" s="98" t="s">
        <v>535</v>
      </c>
      <c r="E248" s="98" t="s">
        <v>479</v>
      </c>
      <c r="F248" s="116">
        <f t="shared" si="24"/>
        <v>386</v>
      </c>
      <c r="G248" s="116">
        <f t="shared" si="24"/>
        <v>385.069</v>
      </c>
      <c r="H248" s="116">
        <f t="shared" si="14"/>
        <v>99.8</v>
      </c>
    </row>
    <row r="249" spans="1:8" ht="25.5">
      <c r="A249" s="97" t="s">
        <v>482</v>
      </c>
      <c r="B249" s="98" t="s">
        <v>205</v>
      </c>
      <c r="C249" s="98" t="s">
        <v>133</v>
      </c>
      <c r="D249" s="98" t="s">
        <v>535</v>
      </c>
      <c r="E249" s="98" t="s">
        <v>483</v>
      </c>
      <c r="F249" s="118">
        <f>491-105</f>
        <v>386</v>
      </c>
      <c r="G249" s="118">
        <v>385.069</v>
      </c>
      <c r="H249" s="118">
        <f t="shared" si="14"/>
        <v>99.8</v>
      </c>
    </row>
    <row r="250" spans="1:8" ht="51">
      <c r="A250" s="97" t="s">
        <v>750</v>
      </c>
      <c r="B250" s="98" t="s">
        <v>205</v>
      </c>
      <c r="C250" s="98" t="s">
        <v>133</v>
      </c>
      <c r="D250" s="98" t="s">
        <v>751</v>
      </c>
      <c r="E250" s="98"/>
      <c r="F250" s="116">
        <f aca="true" t="shared" si="25" ref="F250:G252">F251</f>
        <v>25904.862</v>
      </c>
      <c r="G250" s="116">
        <f t="shared" si="25"/>
        <v>25904.862</v>
      </c>
      <c r="H250" s="116">
        <f t="shared" si="14"/>
        <v>100</v>
      </c>
    </row>
    <row r="251" spans="1:8" ht="12.75">
      <c r="A251" s="97" t="s">
        <v>203</v>
      </c>
      <c r="B251" s="98" t="s">
        <v>205</v>
      </c>
      <c r="C251" s="98" t="s">
        <v>133</v>
      </c>
      <c r="D251" s="98" t="s">
        <v>751</v>
      </c>
      <c r="E251" s="98" t="s">
        <v>521</v>
      </c>
      <c r="F251" s="116">
        <f t="shared" si="25"/>
        <v>25904.862</v>
      </c>
      <c r="G251" s="116">
        <f t="shared" si="25"/>
        <v>25904.862</v>
      </c>
      <c r="H251" s="116">
        <f t="shared" si="14"/>
        <v>100</v>
      </c>
    </row>
    <row r="252" spans="1:8" ht="38.25">
      <c r="A252" s="97" t="s">
        <v>522</v>
      </c>
      <c r="B252" s="98" t="s">
        <v>205</v>
      </c>
      <c r="C252" s="98" t="s">
        <v>133</v>
      </c>
      <c r="D252" s="98" t="s">
        <v>751</v>
      </c>
      <c r="E252" s="98" t="s">
        <v>523</v>
      </c>
      <c r="F252" s="116">
        <f t="shared" si="25"/>
        <v>25904.862</v>
      </c>
      <c r="G252" s="116">
        <f t="shared" si="25"/>
        <v>25904.862</v>
      </c>
      <c r="H252" s="116">
        <f t="shared" si="14"/>
        <v>100</v>
      </c>
    </row>
    <row r="253" spans="1:8" ht="38.25">
      <c r="A253" s="97" t="s">
        <v>524</v>
      </c>
      <c r="B253" s="98" t="s">
        <v>205</v>
      </c>
      <c r="C253" s="98" t="s">
        <v>133</v>
      </c>
      <c r="D253" s="98" t="s">
        <v>751</v>
      </c>
      <c r="E253" s="98" t="s">
        <v>525</v>
      </c>
      <c r="F253" s="118">
        <v>25904.862</v>
      </c>
      <c r="G253" s="118">
        <v>25904.862</v>
      </c>
      <c r="H253" s="118">
        <f aca="true" t="shared" si="26" ref="H253:H316">ROUND(G253/F253*100,1)</f>
        <v>100</v>
      </c>
    </row>
    <row r="254" spans="1:8" ht="89.25">
      <c r="A254" s="201" t="s">
        <v>728</v>
      </c>
      <c r="B254" s="98" t="s">
        <v>205</v>
      </c>
      <c r="C254" s="98" t="s">
        <v>133</v>
      </c>
      <c r="D254" s="98" t="s">
        <v>752</v>
      </c>
      <c r="E254" s="98"/>
      <c r="F254" s="116">
        <f>F255</f>
        <v>5077.1</v>
      </c>
      <c r="G254" s="116">
        <f>G255</f>
        <v>4926.83898</v>
      </c>
      <c r="H254" s="116">
        <f t="shared" si="26"/>
        <v>97</v>
      </c>
    </row>
    <row r="255" spans="1:8" ht="12.75">
      <c r="A255" s="97" t="s">
        <v>484</v>
      </c>
      <c r="B255" s="98" t="s">
        <v>205</v>
      </c>
      <c r="C255" s="98" t="s">
        <v>133</v>
      </c>
      <c r="D255" s="98" t="s">
        <v>752</v>
      </c>
      <c r="E255" s="98" t="s">
        <v>485</v>
      </c>
      <c r="F255" s="116">
        <f>F256</f>
        <v>5077.1</v>
      </c>
      <c r="G255" s="116">
        <f>G256</f>
        <v>4926.83898</v>
      </c>
      <c r="H255" s="116">
        <f t="shared" si="26"/>
        <v>97</v>
      </c>
    </row>
    <row r="256" spans="1:8" ht="38.25">
      <c r="A256" s="97" t="s">
        <v>518</v>
      </c>
      <c r="B256" s="98" t="s">
        <v>205</v>
      </c>
      <c r="C256" s="98" t="s">
        <v>133</v>
      </c>
      <c r="D256" s="98" t="s">
        <v>752</v>
      </c>
      <c r="E256" s="98" t="s">
        <v>519</v>
      </c>
      <c r="F256" s="118">
        <v>5077.1</v>
      </c>
      <c r="G256" s="118">
        <v>4926.83898</v>
      </c>
      <c r="H256" s="118">
        <f t="shared" si="26"/>
        <v>97</v>
      </c>
    </row>
    <row r="257" spans="1:8" ht="12.75">
      <c r="A257" s="97" t="s">
        <v>159</v>
      </c>
      <c r="B257" s="98" t="s">
        <v>205</v>
      </c>
      <c r="C257" s="98" t="s">
        <v>133</v>
      </c>
      <c r="D257" s="98" t="s">
        <v>160</v>
      </c>
      <c r="E257" s="98"/>
      <c r="F257" s="116">
        <f aca="true" t="shared" si="27" ref="F257:G260">F258</f>
        <v>90</v>
      </c>
      <c r="G257" s="116">
        <f t="shared" si="27"/>
        <v>86.80612</v>
      </c>
      <c r="H257" s="116">
        <f t="shared" si="26"/>
        <v>96.5</v>
      </c>
    </row>
    <row r="258" spans="1:8" ht="25.5">
      <c r="A258" s="97" t="s">
        <v>161</v>
      </c>
      <c r="B258" s="98" t="s">
        <v>205</v>
      </c>
      <c r="C258" s="98" t="s">
        <v>133</v>
      </c>
      <c r="D258" s="98" t="s">
        <v>162</v>
      </c>
      <c r="E258" s="98"/>
      <c r="F258" s="116">
        <f t="shared" si="27"/>
        <v>90</v>
      </c>
      <c r="G258" s="116">
        <f t="shared" si="27"/>
        <v>86.80612</v>
      </c>
      <c r="H258" s="116">
        <f t="shared" si="26"/>
        <v>96.5</v>
      </c>
    </row>
    <row r="259" spans="1:8" ht="25.5">
      <c r="A259" s="97" t="s">
        <v>476</v>
      </c>
      <c r="B259" s="98" t="s">
        <v>205</v>
      </c>
      <c r="C259" s="98" t="s">
        <v>133</v>
      </c>
      <c r="D259" s="98" t="s">
        <v>162</v>
      </c>
      <c r="E259" s="98" t="s">
        <v>477</v>
      </c>
      <c r="F259" s="116">
        <f t="shared" si="27"/>
        <v>90</v>
      </c>
      <c r="G259" s="116">
        <f t="shared" si="27"/>
        <v>86.80612</v>
      </c>
      <c r="H259" s="116">
        <f t="shared" si="26"/>
        <v>96.5</v>
      </c>
    </row>
    <row r="260" spans="1:8" ht="25.5">
      <c r="A260" s="97" t="s">
        <v>478</v>
      </c>
      <c r="B260" s="98" t="s">
        <v>205</v>
      </c>
      <c r="C260" s="98" t="s">
        <v>133</v>
      </c>
      <c r="D260" s="98" t="s">
        <v>162</v>
      </c>
      <c r="E260" s="98" t="s">
        <v>479</v>
      </c>
      <c r="F260" s="116">
        <f t="shared" si="27"/>
        <v>90</v>
      </c>
      <c r="G260" s="116">
        <f t="shared" si="27"/>
        <v>86.80612</v>
      </c>
      <c r="H260" s="116">
        <f t="shared" si="26"/>
        <v>96.5</v>
      </c>
    </row>
    <row r="261" spans="1:8" ht="25.5">
      <c r="A261" s="97" t="s">
        <v>482</v>
      </c>
      <c r="B261" s="98" t="s">
        <v>205</v>
      </c>
      <c r="C261" s="98" t="s">
        <v>133</v>
      </c>
      <c r="D261" s="98" t="s">
        <v>162</v>
      </c>
      <c r="E261" s="98" t="s">
        <v>483</v>
      </c>
      <c r="F261" s="118">
        <v>90</v>
      </c>
      <c r="G261" s="118">
        <v>86.80612</v>
      </c>
      <c r="H261" s="118">
        <f t="shared" si="26"/>
        <v>96.5</v>
      </c>
    </row>
    <row r="262" spans="1:8" ht="38.25">
      <c r="A262" s="97" t="s">
        <v>742</v>
      </c>
      <c r="B262" s="98" t="s">
        <v>205</v>
      </c>
      <c r="C262" s="98" t="s">
        <v>133</v>
      </c>
      <c r="D262" s="98" t="s">
        <v>536</v>
      </c>
      <c r="E262" s="98"/>
      <c r="F262" s="116">
        <f aca="true" t="shared" si="28" ref="F262:G264">F263</f>
        <v>119.845</v>
      </c>
      <c r="G262" s="116">
        <f t="shared" si="28"/>
        <v>99.33863</v>
      </c>
      <c r="H262" s="116">
        <f t="shared" si="26"/>
        <v>82.9</v>
      </c>
    </row>
    <row r="263" spans="1:8" ht="25.5">
      <c r="A263" s="97" t="s">
        <v>476</v>
      </c>
      <c r="B263" s="98" t="s">
        <v>205</v>
      </c>
      <c r="C263" s="98" t="s">
        <v>133</v>
      </c>
      <c r="D263" s="98" t="s">
        <v>536</v>
      </c>
      <c r="E263" s="98" t="s">
        <v>477</v>
      </c>
      <c r="F263" s="116">
        <f t="shared" si="28"/>
        <v>119.845</v>
      </c>
      <c r="G263" s="116">
        <f t="shared" si="28"/>
        <v>99.33863</v>
      </c>
      <c r="H263" s="116">
        <f t="shared" si="26"/>
        <v>82.9</v>
      </c>
    </row>
    <row r="264" spans="1:8" ht="25.5">
      <c r="A264" s="97" t="s">
        <v>478</v>
      </c>
      <c r="B264" s="98" t="s">
        <v>205</v>
      </c>
      <c r="C264" s="98" t="s">
        <v>133</v>
      </c>
      <c r="D264" s="98" t="s">
        <v>536</v>
      </c>
      <c r="E264" s="98" t="s">
        <v>479</v>
      </c>
      <c r="F264" s="116">
        <f t="shared" si="28"/>
        <v>119.845</v>
      </c>
      <c r="G264" s="116">
        <f t="shared" si="28"/>
        <v>99.33863</v>
      </c>
      <c r="H264" s="116">
        <f t="shared" si="26"/>
        <v>82.9</v>
      </c>
    </row>
    <row r="265" spans="1:8" ht="25.5">
      <c r="A265" s="97" t="s">
        <v>482</v>
      </c>
      <c r="B265" s="98" t="s">
        <v>205</v>
      </c>
      <c r="C265" s="98" t="s">
        <v>133</v>
      </c>
      <c r="D265" s="98" t="s">
        <v>536</v>
      </c>
      <c r="E265" s="98" t="s">
        <v>483</v>
      </c>
      <c r="F265" s="118">
        <f>125.845-6</f>
        <v>119.845</v>
      </c>
      <c r="G265" s="118">
        <v>99.33863</v>
      </c>
      <c r="H265" s="118">
        <f t="shared" si="26"/>
        <v>82.9</v>
      </c>
    </row>
    <row r="266" spans="1:8" ht="51">
      <c r="A266" s="97" t="s">
        <v>753</v>
      </c>
      <c r="B266" s="98" t="s">
        <v>205</v>
      </c>
      <c r="C266" s="98" t="s">
        <v>133</v>
      </c>
      <c r="D266" s="98" t="s">
        <v>562</v>
      </c>
      <c r="E266" s="98"/>
      <c r="F266" s="116">
        <f aca="true" t="shared" si="29" ref="F266:G268">SUM(F267)</f>
        <v>198</v>
      </c>
      <c r="G266" s="116">
        <f t="shared" si="29"/>
        <v>127.92</v>
      </c>
      <c r="H266" s="116">
        <f t="shared" si="26"/>
        <v>64.6</v>
      </c>
    </row>
    <row r="267" spans="1:8" ht="25.5">
      <c r="A267" s="97" t="s">
        <v>476</v>
      </c>
      <c r="B267" s="98" t="s">
        <v>205</v>
      </c>
      <c r="C267" s="98" t="s">
        <v>133</v>
      </c>
      <c r="D267" s="98" t="s">
        <v>562</v>
      </c>
      <c r="E267" s="98" t="s">
        <v>477</v>
      </c>
      <c r="F267" s="116">
        <f t="shared" si="29"/>
        <v>198</v>
      </c>
      <c r="G267" s="116">
        <f t="shared" si="29"/>
        <v>127.92</v>
      </c>
      <c r="H267" s="116">
        <f t="shared" si="26"/>
        <v>64.6</v>
      </c>
    </row>
    <row r="268" spans="1:8" ht="25.5">
      <c r="A268" s="97" t="s">
        <v>478</v>
      </c>
      <c r="B268" s="98" t="s">
        <v>205</v>
      </c>
      <c r="C268" s="98" t="s">
        <v>133</v>
      </c>
      <c r="D268" s="98" t="s">
        <v>562</v>
      </c>
      <c r="E268" s="98" t="s">
        <v>479</v>
      </c>
      <c r="F268" s="116">
        <f t="shared" si="29"/>
        <v>198</v>
      </c>
      <c r="G268" s="116">
        <f t="shared" si="29"/>
        <v>127.92</v>
      </c>
      <c r="H268" s="116">
        <f t="shared" si="26"/>
        <v>64.6</v>
      </c>
    </row>
    <row r="269" spans="1:8" ht="25.5">
      <c r="A269" s="97" t="s">
        <v>482</v>
      </c>
      <c r="B269" s="98" t="s">
        <v>205</v>
      </c>
      <c r="C269" s="98" t="s">
        <v>133</v>
      </c>
      <c r="D269" s="98" t="s">
        <v>562</v>
      </c>
      <c r="E269" s="98" t="s">
        <v>483</v>
      </c>
      <c r="F269" s="118">
        <v>198</v>
      </c>
      <c r="G269" s="118">
        <v>127.92</v>
      </c>
      <c r="H269" s="118">
        <f t="shared" si="26"/>
        <v>64.6</v>
      </c>
    </row>
    <row r="270" spans="1:8" ht="12.75">
      <c r="A270" s="97" t="s">
        <v>348</v>
      </c>
      <c r="B270" s="98" t="s">
        <v>205</v>
      </c>
      <c r="C270" s="98" t="s">
        <v>184</v>
      </c>
      <c r="D270" s="98"/>
      <c r="E270" s="98"/>
      <c r="F270" s="116">
        <f>F271+F275+F289+F293</f>
        <v>10639.694570000001</v>
      </c>
      <c r="G270" s="116">
        <f>G271+G275+G289+G293</f>
        <v>10554.01047</v>
      </c>
      <c r="H270" s="116">
        <f t="shared" si="26"/>
        <v>99.2</v>
      </c>
    </row>
    <row r="271" spans="1:8" ht="38.25">
      <c r="A271" s="97" t="s">
        <v>534</v>
      </c>
      <c r="B271" s="98" t="s">
        <v>205</v>
      </c>
      <c r="C271" s="98" t="s">
        <v>184</v>
      </c>
      <c r="D271" s="98" t="s">
        <v>535</v>
      </c>
      <c r="E271" s="98"/>
      <c r="F271" s="116">
        <f aca="true" t="shared" si="30" ref="F271:G273">F272</f>
        <v>300</v>
      </c>
      <c r="G271" s="116">
        <f t="shared" si="30"/>
        <v>299.92</v>
      </c>
      <c r="H271" s="116">
        <f t="shared" si="26"/>
        <v>100</v>
      </c>
    </row>
    <row r="272" spans="1:8" ht="12.75">
      <c r="A272" s="97" t="s">
        <v>203</v>
      </c>
      <c r="B272" s="98" t="s">
        <v>205</v>
      </c>
      <c r="C272" s="98" t="s">
        <v>184</v>
      </c>
      <c r="D272" s="98" t="s">
        <v>535</v>
      </c>
      <c r="E272" s="98" t="s">
        <v>521</v>
      </c>
      <c r="F272" s="116">
        <f t="shared" si="30"/>
        <v>300</v>
      </c>
      <c r="G272" s="116">
        <f t="shared" si="30"/>
        <v>299.92</v>
      </c>
      <c r="H272" s="116">
        <f t="shared" si="26"/>
        <v>100</v>
      </c>
    </row>
    <row r="273" spans="1:8" ht="38.25">
      <c r="A273" s="97" t="s">
        <v>522</v>
      </c>
      <c r="B273" s="98" t="s">
        <v>205</v>
      </c>
      <c r="C273" s="98" t="s">
        <v>184</v>
      </c>
      <c r="D273" s="98" t="s">
        <v>535</v>
      </c>
      <c r="E273" s="98" t="s">
        <v>523</v>
      </c>
      <c r="F273" s="116">
        <f t="shared" si="30"/>
        <v>300</v>
      </c>
      <c r="G273" s="116">
        <f t="shared" si="30"/>
        <v>299.92</v>
      </c>
      <c r="H273" s="116">
        <f t="shared" si="26"/>
        <v>100</v>
      </c>
    </row>
    <row r="274" spans="1:8" ht="38.25">
      <c r="A274" s="97" t="s">
        <v>524</v>
      </c>
      <c r="B274" s="98" t="s">
        <v>205</v>
      </c>
      <c r="C274" s="98" t="s">
        <v>184</v>
      </c>
      <c r="D274" s="98" t="s">
        <v>535</v>
      </c>
      <c r="E274" s="98" t="s">
        <v>525</v>
      </c>
      <c r="F274" s="118">
        <v>300</v>
      </c>
      <c r="G274" s="118">
        <v>299.92</v>
      </c>
      <c r="H274" s="118">
        <f t="shared" si="26"/>
        <v>100</v>
      </c>
    </row>
    <row r="275" spans="1:8" ht="12.75">
      <c r="A275" s="97" t="s">
        <v>348</v>
      </c>
      <c r="B275" s="98" t="s">
        <v>205</v>
      </c>
      <c r="C275" s="98" t="s">
        <v>184</v>
      </c>
      <c r="D275" s="98" t="s">
        <v>206</v>
      </c>
      <c r="E275" s="98"/>
      <c r="F275" s="116">
        <f>F276+F280+F283+F286</f>
        <v>10161.005570000001</v>
      </c>
      <c r="G275" s="116">
        <f>G276+G280+G283+G286</f>
        <v>10075.42147</v>
      </c>
      <c r="H275" s="116">
        <f t="shared" si="26"/>
        <v>99.2</v>
      </c>
    </row>
    <row r="276" spans="1:8" ht="12.75">
      <c r="A276" s="97" t="s">
        <v>207</v>
      </c>
      <c r="B276" s="98" t="s">
        <v>205</v>
      </c>
      <c r="C276" s="98" t="s">
        <v>184</v>
      </c>
      <c r="D276" s="98" t="s">
        <v>208</v>
      </c>
      <c r="E276" s="98"/>
      <c r="F276" s="116">
        <f>F277</f>
        <v>1710.23871</v>
      </c>
      <c r="G276" s="116">
        <f>G277</f>
        <v>1624.65467</v>
      </c>
      <c r="H276" s="116">
        <f t="shared" si="26"/>
        <v>95</v>
      </c>
    </row>
    <row r="277" spans="1:8" ht="25.5">
      <c r="A277" s="97" t="s">
        <v>476</v>
      </c>
      <c r="B277" s="98" t="s">
        <v>205</v>
      </c>
      <c r="C277" s="98" t="s">
        <v>184</v>
      </c>
      <c r="D277" s="98" t="s">
        <v>208</v>
      </c>
      <c r="E277" s="98" t="s">
        <v>477</v>
      </c>
      <c r="F277" s="116">
        <f>F278</f>
        <v>1710.23871</v>
      </c>
      <c r="G277" s="116">
        <f>G278</f>
        <v>1624.65467</v>
      </c>
      <c r="H277" s="116">
        <f t="shared" si="26"/>
        <v>95</v>
      </c>
    </row>
    <row r="278" spans="1:8" ht="25.5">
      <c r="A278" s="97" t="s">
        <v>478</v>
      </c>
      <c r="B278" s="98" t="s">
        <v>205</v>
      </c>
      <c r="C278" s="98" t="s">
        <v>184</v>
      </c>
      <c r="D278" s="98" t="s">
        <v>208</v>
      </c>
      <c r="E278" s="98" t="s">
        <v>479</v>
      </c>
      <c r="F278" s="116">
        <f>SUM(F279)</f>
        <v>1710.23871</v>
      </c>
      <c r="G278" s="116">
        <f>SUM(G279)</f>
        <v>1624.65467</v>
      </c>
      <c r="H278" s="116">
        <f t="shared" si="26"/>
        <v>95</v>
      </c>
    </row>
    <row r="279" spans="1:8" ht="25.5">
      <c r="A279" s="97" t="s">
        <v>482</v>
      </c>
      <c r="B279" s="98" t="s">
        <v>205</v>
      </c>
      <c r="C279" s="98" t="s">
        <v>184</v>
      </c>
      <c r="D279" s="98" t="s">
        <v>208</v>
      </c>
      <c r="E279" s="98" t="s">
        <v>483</v>
      </c>
      <c r="F279" s="118">
        <v>1710.23871</v>
      </c>
      <c r="G279" s="118">
        <v>1624.65467</v>
      </c>
      <c r="H279" s="118">
        <f t="shared" si="26"/>
        <v>95</v>
      </c>
    </row>
    <row r="280" spans="1:8" ht="12.75">
      <c r="A280" s="97" t="s">
        <v>209</v>
      </c>
      <c r="B280" s="98" t="s">
        <v>205</v>
      </c>
      <c r="C280" s="98" t="s">
        <v>184</v>
      </c>
      <c r="D280" s="98" t="s">
        <v>210</v>
      </c>
      <c r="E280" s="98"/>
      <c r="F280" s="116">
        <f>F281</f>
        <v>6</v>
      </c>
      <c r="G280" s="116">
        <f>G281</f>
        <v>6</v>
      </c>
      <c r="H280" s="116">
        <f t="shared" si="26"/>
        <v>100</v>
      </c>
    </row>
    <row r="281" spans="1:8" ht="12.75">
      <c r="A281" s="97" t="s">
        <v>484</v>
      </c>
      <c r="B281" s="98" t="s">
        <v>205</v>
      </c>
      <c r="C281" s="98" t="s">
        <v>184</v>
      </c>
      <c r="D281" s="98" t="s">
        <v>210</v>
      </c>
      <c r="E281" s="98" t="s">
        <v>485</v>
      </c>
      <c r="F281" s="116">
        <f>F282</f>
        <v>6</v>
      </c>
      <c r="G281" s="116">
        <f>G282</f>
        <v>6</v>
      </c>
      <c r="H281" s="116">
        <f t="shared" si="26"/>
        <v>100</v>
      </c>
    </row>
    <row r="282" spans="1:8" ht="38.25">
      <c r="A282" s="97" t="s">
        <v>518</v>
      </c>
      <c r="B282" s="98" t="s">
        <v>205</v>
      </c>
      <c r="C282" s="98" t="s">
        <v>184</v>
      </c>
      <c r="D282" s="98" t="s">
        <v>210</v>
      </c>
      <c r="E282" s="98" t="s">
        <v>519</v>
      </c>
      <c r="F282" s="118">
        <v>6</v>
      </c>
      <c r="G282" s="118">
        <v>6</v>
      </c>
      <c r="H282" s="118">
        <f t="shared" si="26"/>
        <v>100</v>
      </c>
    </row>
    <row r="283" spans="1:8" ht="25.5">
      <c r="A283" s="97" t="s">
        <v>211</v>
      </c>
      <c r="B283" s="98" t="s">
        <v>205</v>
      </c>
      <c r="C283" s="98" t="s">
        <v>184</v>
      </c>
      <c r="D283" s="98" t="s">
        <v>212</v>
      </c>
      <c r="E283" s="98"/>
      <c r="F283" s="116">
        <f>F284</f>
        <v>41.4</v>
      </c>
      <c r="G283" s="116">
        <f>G284</f>
        <v>41.4</v>
      </c>
      <c r="H283" s="116">
        <f t="shared" si="26"/>
        <v>100</v>
      </c>
    </row>
    <row r="284" spans="1:8" ht="12.75">
      <c r="A284" s="97" t="s">
        <v>484</v>
      </c>
      <c r="B284" s="98" t="s">
        <v>205</v>
      </c>
      <c r="C284" s="98" t="s">
        <v>184</v>
      </c>
      <c r="D284" s="98" t="s">
        <v>212</v>
      </c>
      <c r="E284" s="98" t="s">
        <v>485</v>
      </c>
      <c r="F284" s="116">
        <f>F285</f>
        <v>41.4</v>
      </c>
      <c r="G284" s="116">
        <f>G285</f>
        <v>41.4</v>
      </c>
      <c r="H284" s="116">
        <f t="shared" si="26"/>
        <v>100</v>
      </c>
    </row>
    <row r="285" spans="1:8" ht="38.25">
      <c r="A285" s="97" t="s">
        <v>518</v>
      </c>
      <c r="B285" s="98" t="s">
        <v>205</v>
      </c>
      <c r="C285" s="98" t="s">
        <v>184</v>
      </c>
      <c r="D285" s="98" t="s">
        <v>212</v>
      </c>
      <c r="E285" s="98" t="s">
        <v>519</v>
      </c>
      <c r="F285" s="118">
        <v>41.4</v>
      </c>
      <c r="G285" s="118">
        <v>41.4</v>
      </c>
      <c r="H285" s="118">
        <f t="shared" si="26"/>
        <v>100</v>
      </c>
    </row>
    <row r="286" spans="1:8" ht="25.5">
      <c r="A286" s="97" t="s">
        <v>537</v>
      </c>
      <c r="B286" s="98" t="s">
        <v>205</v>
      </c>
      <c r="C286" s="98" t="s">
        <v>184</v>
      </c>
      <c r="D286" s="98" t="s">
        <v>213</v>
      </c>
      <c r="E286" s="98"/>
      <c r="F286" s="116">
        <f>F287</f>
        <v>8403.36686</v>
      </c>
      <c r="G286" s="116">
        <f>G287</f>
        <v>8403.3668</v>
      </c>
      <c r="H286" s="116">
        <f t="shared" si="26"/>
        <v>100</v>
      </c>
    </row>
    <row r="287" spans="1:8" ht="12.75">
      <c r="A287" s="97" t="s">
        <v>484</v>
      </c>
      <c r="B287" s="98" t="s">
        <v>205</v>
      </c>
      <c r="C287" s="98" t="s">
        <v>184</v>
      </c>
      <c r="D287" s="98" t="s">
        <v>213</v>
      </c>
      <c r="E287" s="98" t="s">
        <v>485</v>
      </c>
      <c r="F287" s="116">
        <f>F288</f>
        <v>8403.36686</v>
      </c>
      <c r="G287" s="116">
        <f>G288</f>
        <v>8403.3668</v>
      </c>
      <c r="H287" s="116">
        <f t="shared" si="26"/>
        <v>100</v>
      </c>
    </row>
    <row r="288" spans="1:8" ht="38.25">
      <c r="A288" s="97" t="s">
        <v>518</v>
      </c>
      <c r="B288" s="98" t="s">
        <v>205</v>
      </c>
      <c r="C288" s="98" t="s">
        <v>184</v>
      </c>
      <c r="D288" s="98" t="s">
        <v>213</v>
      </c>
      <c r="E288" s="98" t="s">
        <v>519</v>
      </c>
      <c r="F288" s="118">
        <v>8403.36686</v>
      </c>
      <c r="G288" s="118">
        <v>8403.3668</v>
      </c>
      <c r="H288" s="118">
        <f t="shared" si="26"/>
        <v>100</v>
      </c>
    </row>
    <row r="289" spans="1:8" ht="38.25">
      <c r="A289" s="97" t="s">
        <v>754</v>
      </c>
      <c r="B289" s="98" t="s">
        <v>205</v>
      </c>
      <c r="C289" s="98" t="s">
        <v>184</v>
      </c>
      <c r="D289" s="98" t="s">
        <v>536</v>
      </c>
      <c r="E289" s="98"/>
      <c r="F289" s="116">
        <f aca="true" t="shared" si="31" ref="F289:G291">F290</f>
        <v>78.689</v>
      </c>
      <c r="G289" s="116">
        <f t="shared" si="31"/>
        <v>78.669</v>
      </c>
      <c r="H289" s="116">
        <f t="shared" si="26"/>
        <v>100</v>
      </c>
    </row>
    <row r="290" spans="1:8" ht="12.75">
      <c r="A290" s="97" t="s">
        <v>203</v>
      </c>
      <c r="B290" s="98" t="s">
        <v>205</v>
      </c>
      <c r="C290" s="98" t="s">
        <v>184</v>
      </c>
      <c r="D290" s="98" t="s">
        <v>536</v>
      </c>
      <c r="E290" s="98" t="s">
        <v>521</v>
      </c>
      <c r="F290" s="116">
        <f t="shared" si="31"/>
        <v>78.689</v>
      </c>
      <c r="G290" s="116">
        <f t="shared" si="31"/>
        <v>78.669</v>
      </c>
      <c r="H290" s="116">
        <f t="shared" si="26"/>
        <v>100</v>
      </c>
    </row>
    <row r="291" spans="1:8" ht="38.25">
      <c r="A291" s="97" t="s">
        <v>522</v>
      </c>
      <c r="B291" s="98" t="s">
        <v>205</v>
      </c>
      <c r="C291" s="98" t="s">
        <v>184</v>
      </c>
      <c r="D291" s="98" t="s">
        <v>536</v>
      </c>
      <c r="E291" s="98" t="s">
        <v>523</v>
      </c>
      <c r="F291" s="116">
        <f t="shared" si="31"/>
        <v>78.689</v>
      </c>
      <c r="G291" s="116">
        <f t="shared" si="31"/>
        <v>78.669</v>
      </c>
      <c r="H291" s="116">
        <f t="shared" si="26"/>
        <v>100</v>
      </c>
    </row>
    <row r="292" spans="1:8" ht="38.25">
      <c r="A292" s="97" t="s">
        <v>524</v>
      </c>
      <c r="B292" s="98" t="s">
        <v>205</v>
      </c>
      <c r="C292" s="98" t="s">
        <v>184</v>
      </c>
      <c r="D292" s="98" t="s">
        <v>536</v>
      </c>
      <c r="E292" s="98" t="s">
        <v>525</v>
      </c>
      <c r="F292" s="118">
        <v>78.689</v>
      </c>
      <c r="G292" s="118">
        <v>78.669</v>
      </c>
      <c r="H292" s="118">
        <f t="shared" si="26"/>
        <v>100</v>
      </c>
    </row>
    <row r="293" spans="1:8" ht="25.5">
      <c r="A293" s="97" t="s">
        <v>755</v>
      </c>
      <c r="B293" s="98" t="s">
        <v>205</v>
      </c>
      <c r="C293" s="98" t="s">
        <v>184</v>
      </c>
      <c r="D293" s="98" t="s">
        <v>538</v>
      </c>
      <c r="E293" s="98"/>
      <c r="F293" s="116">
        <f>F294</f>
        <v>100</v>
      </c>
      <c r="G293" s="116">
        <f>G294</f>
        <v>100</v>
      </c>
      <c r="H293" s="116">
        <f t="shared" si="26"/>
        <v>100</v>
      </c>
    </row>
    <row r="294" spans="1:8" ht="12.75">
      <c r="A294" s="97" t="s">
        <v>484</v>
      </c>
      <c r="B294" s="98" t="s">
        <v>205</v>
      </c>
      <c r="C294" s="98" t="s">
        <v>184</v>
      </c>
      <c r="D294" s="98" t="s">
        <v>538</v>
      </c>
      <c r="E294" s="98" t="s">
        <v>485</v>
      </c>
      <c r="F294" s="116">
        <f>F295</f>
        <v>100</v>
      </c>
      <c r="G294" s="116">
        <f>G295</f>
        <v>100</v>
      </c>
      <c r="H294" s="116">
        <f t="shared" si="26"/>
        <v>100</v>
      </c>
    </row>
    <row r="295" spans="1:8" ht="38.25">
      <c r="A295" s="199" t="s">
        <v>518</v>
      </c>
      <c r="B295" s="104" t="s">
        <v>205</v>
      </c>
      <c r="C295" s="104" t="s">
        <v>184</v>
      </c>
      <c r="D295" s="104" t="s">
        <v>538</v>
      </c>
      <c r="E295" s="104" t="s">
        <v>519</v>
      </c>
      <c r="F295" s="200">
        <v>100</v>
      </c>
      <c r="G295" s="200">
        <v>100</v>
      </c>
      <c r="H295" s="200">
        <f t="shared" si="26"/>
        <v>100</v>
      </c>
    </row>
    <row r="296" spans="1:8" ht="12.75">
      <c r="A296" s="113" t="s">
        <v>373</v>
      </c>
      <c r="B296" s="197" t="s">
        <v>148</v>
      </c>
      <c r="C296" s="197"/>
      <c r="D296" s="96"/>
      <c r="E296" s="96"/>
      <c r="F296" s="114">
        <f>F297</f>
        <v>540.004</v>
      </c>
      <c r="G296" s="114">
        <f>G297</f>
        <v>473.16499999999996</v>
      </c>
      <c r="H296" s="114">
        <f t="shared" si="26"/>
        <v>87.6</v>
      </c>
    </row>
    <row r="297" spans="1:8" ht="25.5">
      <c r="A297" s="97" t="s">
        <v>45</v>
      </c>
      <c r="B297" s="98" t="s">
        <v>148</v>
      </c>
      <c r="C297" s="98" t="s">
        <v>133</v>
      </c>
      <c r="D297" s="98"/>
      <c r="E297" s="98"/>
      <c r="F297" s="116">
        <f>F298+F302</f>
        <v>540.004</v>
      </c>
      <c r="G297" s="116">
        <f>G298+G302</f>
        <v>473.16499999999996</v>
      </c>
      <c r="H297" s="116">
        <f t="shared" si="26"/>
        <v>87.6</v>
      </c>
    </row>
    <row r="298" spans="1:8" ht="38.25">
      <c r="A298" s="97" t="s">
        <v>534</v>
      </c>
      <c r="B298" s="98" t="s">
        <v>148</v>
      </c>
      <c r="C298" s="98" t="s">
        <v>133</v>
      </c>
      <c r="D298" s="98" t="s">
        <v>535</v>
      </c>
      <c r="E298" s="98"/>
      <c r="F298" s="116">
        <f aca="true" t="shared" si="32" ref="F298:G300">F299</f>
        <v>430</v>
      </c>
      <c r="G298" s="116">
        <f t="shared" si="32"/>
        <v>376.534</v>
      </c>
      <c r="H298" s="116">
        <f t="shared" si="26"/>
        <v>87.6</v>
      </c>
    </row>
    <row r="299" spans="1:8" ht="25.5">
      <c r="A299" s="97" t="s">
        <v>476</v>
      </c>
      <c r="B299" s="98" t="s">
        <v>148</v>
      </c>
      <c r="C299" s="98" t="s">
        <v>133</v>
      </c>
      <c r="D299" s="98" t="s">
        <v>535</v>
      </c>
      <c r="E299" s="98" t="s">
        <v>477</v>
      </c>
      <c r="F299" s="116">
        <f t="shared" si="32"/>
        <v>430</v>
      </c>
      <c r="G299" s="116">
        <f t="shared" si="32"/>
        <v>376.534</v>
      </c>
      <c r="H299" s="116">
        <f t="shared" si="26"/>
        <v>87.6</v>
      </c>
    </row>
    <row r="300" spans="1:8" ht="25.5">
      <c r="A300" s="97" t="s">
        <v>478</v>
      </c>
      <c r="B300" s="98" t="s">
        <v>148</v>
      </c>
      <c r="C300" s="98" t="s">
        <v>133</v>
      </c>
      <c r="D300" s="98" t="s">
        <v>535</v>
      </c>
      <c r="E300" s="98" t="s">
        <v>479</v>
      </c>
      <c r="F300" s="116">
        <f t="shared" si="32"/>
        <v>430</v>
      </c>
      <c r="G300" s="116">
        <f t="shared" si="32"/>
        <v>376.534</v>
      </c>
      <c r="H300" s="116">
        <f t="shared" si="26"/>
        <v>87.6</v>
      </c>
    </row>
    <row r="301" spans="1:8" ht="25.5">
      <c r="A301" s="97" t="s">
        <v>482</v>
      </c>
      <c r="B301" s="98" t="s">
        <v>148</v>
      </c>
      <c r="C301" s="98" t="s">
        <v>133</v>
      </c>
      <c r="D301" s="98" t="s">
        <v>535</v>
      </c>
      <c r="E301" s="98" t="s">
        <v>483</v>
      </c>
      <c r="F301" s="118">
        <v>430</v>
      </c>
      <c r="G301" s="118">
        <v>376.534</v>
      </c>
      <c r="H301" s="118">
        <f t="shared" si="26"/>
        <v>87.6</v>
      </c>
    </row>
    <row r="302" spans="1:8" ht="38.25">
      <c r="A302" s="97" t="s">
        <v>754</v>
      </c>
      <c r="B302" s="98" t="s">
        <v>148</v>
      </c>
      <c r="C302" s="98" t="s">
        <v>133</v>
      </c>
      <c r="D302" s="98" t="s">
        <v>536</v>
      </c>
      <c r="E302" s="98"/>
      <c r="F302" s="116">
        <f aca="true" t="shared" si="33" ref="F302:G304">F303</f>
        <v>110.004</v>
      </c>
      <c r="G302" s="116">
        <f t="shared" si="33"/>
        <v>96.631</v>
      </c>
      <c r="H302" s="116">
        <f t="shared" si="26"/>
        <v>87.8</v>
      </c>
    </row>
    <row r="303" spans="1:8" ht="25.5">
      <c r="A303" s="97" t="s">
        <v>476</v>
      </c>
      <c r="B303" s="98" t="s">
        <v>148</v>
      </c>
      <c r="C303" s="98" t="s">
        <v>133</v>
      </c>
      <c r="D303" s="98" t="s">
        <v>536</v>
      </c>
      <c r="E303" s="98" t="s">
        <v>477</v>
      </c>
      <c r="F303" s="116">
        <f t="shared" si="33"/>
        <v>110.004</v>
      </c>
      <c r="G303" s="116">
        <f t="shared" si="33"/>
        <v>96.631</v>
      </c>
      <c r="H303" s="116">
        <f t="shared" si="26"/>
        <v>87.8</v>
      </c>
    </row>
    <row r="304" spans="1:8" ht="25.5">
      <c r="A304" s="97" t="s">
        <v>478</v>
      </c>
      <c r="B304" s="98" t="s">
        <v>148</v>
      </c>
      <c r="C304" s="98" t="s">
        <v>133</v>
      </c>
      <c r="D304" s="98" t="s">
        <v>536</v>
      </c>
      <c r="E304" s="98" t="s">
        <v>479</v>
      </c>
      <c r="F304" s="116">
        <f t="shared" si="33"/>
        <v>110.004</v>
      </c>
      <c r="G304" s="116">
        <f t="shared" si="33"/>
        <v>96.631</v>
      </c>
      <c r="H304" s="116">
        <f t="shared" si="26"/>
        <v>87.8</v>
      </c>
    </row>
    <row r="305" spans="1:8" ht="25.5">
      <c r="A305" s="97" t="s">
        <v>482</v>
      </c>
      <c r="B305" s="101" t="s">
        <v>148</v>
      </c>
      <c r="C305" s="101" t="s">
        <v>133</v>
      </c>
      <c r="D305" s="101" t="s">
        <v>536</v>
      </c>
      <c r="E305" s="101" t="s">
        <v>483</v>
      </c>
      <c r="F305" s="125">
        <v>110.004</v>
      </c>
      <c r="G305" s="125">
        <v>96.631</v>
      </c>
      <c r="H305" s="125">
        <f t="shared" si="26"/>
        <v>87.8</v>
      </c>
    </row>
    <row r="306" spans="1:8" ht="12.75">
      <c r="A306" s="113" t="s">
        <v>228</v>
      </c>
      <c r="B306" s="197" t="s">
        <v>229</v>
      </c>
      <c r="C306" s="197"/>
      <c r="D306" s="96"/>
      <c r="E306" s="96"/>
      <c r="F306" s="114">
        <f>F307+F348+F401+F421</f>
        <v>151031.321</v>
      </c>
      <c r="G306" s="114">
        <f>G307+G348+G401+G421</f>
        <v>147746.88380999997</v>
      </c>
      <c r="H306" s="114">
        <f t="shared" si="26"/>
        <v>97.8</v>
      </c>
    </row>
    <row r="307" spans="1:8" ht="12.75">
      <c r="A307" s="97" t="s">
        <v>824</v>
      </c>
      <c r="B307" s="98" t="s">
        <v>229</v>
      </c>
      <c r="C307" s="98" t="s">
        <v>131</v>
      </c>
      <c r="D307" s="98"/>
      <c r="E307" s="98"/>
      <c r="F307" s="118">
        <f>F308+F314+F328+F335+F340+F344</f>
        <v>55455.144</v>
      </c>
      <c r="G307" s="118">
        <f>G308+G314+G328+G335+G340+G344</f>
        <v>52726.98952999999</v>
      </c>
      <c r="H307" s="118">
        <f t="shared" si="26"/>
        <v>95.1</v>
      </c>
    </row>
    <row r="308" spans="1:8" ht="12.75">
      <c r="A308" s="97" t="s">
        <v>569</v>
      </c>
      <c r="B308" s="98" t="s">
        <v>229</v>
      </c>
      <c r="C308" s="98" t="s">
        <v>131</v>
      </c>
      <c r="D308" s="98" t="s">
        <v>570</v>
      </c>
      <c r="E308" s="98"/>
      <c r="F308" s="116">
        <f aca="true" t="shared" si="34" ref="F308:G312">F309</f>
        <v>48.7</v>
      </c>
      <c r="G308" s="116">
        <f t="shared" si="34"/>
        <v>48.7</v>
      </c>
      <c r="H308" s="116">
        <f t="shared" si="26"/>
        <v>100</v>
      </c>
    </row>
    <row r="309" spans="1:8" ht="25.5">
      <c r="A309" s="97" t="s">
        <v>756</v>
      </c>
      <c r="B309" s="98" t="s">
        <v>229</v>
      </c>
      <c r="C309" s="98" t="s">
        <v>131</v>
      </c>
      <c r="D309" s="98" t="s">
        <v>757</v>
      </c>
      <c r="E309" s="98"/>
      <c r="F309" s="116">
        <f t="shared" si="34"/>
        <v>48.7</v>
      </c>
      <c r="G309" s="116">
        <f t="shared" si="34"/>
        <v>48.7</v>
      </c>
      <c r="H309" s="116">
        <f t="shared" si="26"/>
        <v>100</v>
      </c>
    </row>
    <row r="310" spans="1:8" ht="38.25">
      <c r="A310" s="97" t="s">
        <v>758</v>
      </c>
      <c r="B310" s="98" t="s">
        <v>229</v>
      </c>
      <c r="C310" s="98" t="s">
        <v>131</v>
      </c>
      <c r="D310" s="98" t="s">
        <v>759</v>
      </c>
      <c r="E310" s="98"/>
      <c r="F310" s="116">
        <f t="shared" si="34"/>
        <v>48.7</v>
      </c>
      <c r="G310" s="116">
        <f t="shared" si="34"/>
        <v>48.7</v>
      </c>
      <c r="H310" s="116">
        <f t="shared" si="26"/>
        <v>100</v>
      </c>
    </row>
    <row r="311" spans="1:8" ht="25.5">
      <c r="A311" s="97" t="s">
        <v>476</v>
      </c>
      <c r="B311" s="98" t="s">
        <v>229</v>
      </c>
      <c r="C311" s="98" t="s">
        <v>131</v>
      </c>
      <c r="D311" s="98" t="s">
        <v>759</v>
      </c>
      <c r="E311" s="98" t="s">
        <v>477</v>
      </c>
      <c r="F311" s="116">
        <f t="shared" si="34"/>
        <v>48.7</v>
      </c>
      <c r="G311" s="116">
        <f t="shared" si="34"/>
        <v>48.7</v>
      </c>
      <c r="H311" s="116">
        <f t="shared" si="26"/>
        <v>100</v>
      </c>
    </row>
    <row r="312" spans="1:8" ht="25.5">
      <c r="A312" s="97" t="s">
        <v>478</v>
      </c>
      <c r="B312" s="98" t="s">
        <v>229</v>
      </c>
      <c r="C312" s="98" t="s">
        <v>131</v>
      </c>
      <c r="D312" s="98" t="s">
        <v>759</v>
      </c>
      <c r="E312" s="98" t="s">
        <v>479</v>
      </c>
      <c r="F312" s="116">
        <f t="shared" si="34"/>
        <v>48.7</v>
      </c>
      <c r="G312" s="116">
        <f t="shared" si="34"/>
        <v>48.7</v>
      </c>
      <c r="H312" s="116">
        <f t="shared" si="26"/>
        <v>100</v>
      </c>
    </row>
    <row r="313" spans="1:8" ht="25.5">
      <c r="A313" s="97" t="s">
        <v>482</v>
      </c>
      <c r="B313" s="98" t="s">
        <v>229</v>
      </c>
      <c r="C313" s="98" t="s">
        <v>131</v>
      </c>
      <c r="D313" s="98" t="s">
        <v>759</v>
      </c>
      <c r="E313" s="98" t="s">
        <v>483</v>
      </c>
      <c r="F313" s="118">
        <v>48.7</v>
      </c>
      <c r="G313" s="118">
        <v>48.7</v>
      </c>
      <c r="H313" s="118">
        <f t="shared" si="26"/>
        <v>100</v>
      </c>
    </row>
    <row r="314" spans="1:8" ht="12.75">
      <c r="A314" s="97" t="s">
        <v>230</v>
      </c>
      <c r="B314" s="98" t="s">
        <v>229</v>
      </c>
      <c r="C314" s="98" t="s">
        <v>131</v>
      </c>
      <c r="D314" s="98" t="s">
        <v>231</v>
      </c>
      <c r="E314" s="98"/>
      <c r="F314" s="116">
        <f>F315</f>
        <v>52883.444</v>
      </c>
      <c r="G314" s="116">
        <f>G315</f>
        <v>50413.49161</v>
      </c>
      <c r="H314" s="116">
        <f t="shared" si="26"/>
        <v>95.3</v>
      </c>
    </row>
    <row r="315" spans="1:8" ht="25.5">
      <c r="A315" s="97" t="s">
        <v>539</v>
      </c>
      <c r="B315" s="98" t="s">
        <v>229</v>
      </c>
      <c r="C315" s="98" t="s">
        <v>131</v>
      </c>
      <c r="D315" s="98" t="s">
        <v>232</v>
      </c>
      <c r="E315" s="98"/>
      <c r="F315" s="116">
        <f>F316+F320+F324</f>
        <v>52883.444</v>
      </c>
      <c r="G315" s="116">
        <f>G316+G320+G324</f>
        <v>50413.49161</v>
      </c>
      <c r="H315" s="116">
        <f t="shared" si="26"/>
        <v>95.3</v>
      </c>
    </row>
    <row r="316" spans="1:8" ht="51">
      <c r="A316" s="97" t="s">
        <v>470</v>
      </c>
      <c r="B316" s="98" t="s">
        <v>229</v>
      </c>
      <c r="C316" s="98" t="s">
        <v>131</v>
      </c>
      <c r="D316" s="98" t="s">
        <v>232</v>
      </c>
      <c r="E316" s="98" t="s">
        <v>471</v>
      </c>
      <c r="F316" s="116">
        <f>F317</f>
        <v>34644.068</v>
      </c>
      <c r="G316" s="116">
        <f>G317</f>
        <v>34500.2417</v>
      </c>
      <c r="H316" s="116">
        <f t="shared" si="26"/>
        <v>99.6</v>
      </c>
    </row>
    <row r="317" spans="1:8" ht="25.5">
      <c r="A317" s="97" t="s">
        <v>506</v>
      </c>
      <c r="B317" s="98" t="s">
        <v>229</v>
      </c>
      <c r="C317" s="98" t="s">
        <v>131</v>
      </c>
      <c r="D317" s="98" t="s">
        <v>232</v>
      </c>
      <c r="E317" s="98" t="s">
        <v>507</v>
      </c>
      <c r="F317" s="116">
        <f>SUM(F318,F319)</f>
        <v>34644.068</v>
      </c>
      <c r="G317" s="116">
        <f>SUM(G318,G319)</f>
        <v>34500.2417</v>
      </c>
      <c r="H317" s="116">
        <f aca="true" t="shared" si="35" ref="H317:H380">ROUND(G317/F317*100,1)</f>
        <v>99.6</v>
      </c>
    </row>
    <row r="318" spans="1:8" ht="12.75">
      <c r="A318" s="97" t="s">
        <v>474</v>
      </c>
      <c r="B318" s="98" t="s">
        <v>229</v>
      </c>
      <c r="C318" s="98" t="s">
        <v>131</v>
      </c>
      <c r="D318" s="98" t="s">
        <v>232</v>
      </c>
      <c r="E318" s="98" t="s">
        <v>508</v>
      </c>
      <c r="F318" s="118">
        <v>34464.868</v>
      </c>
      <c r="G318" s="118">
        <v>34415.6737</v>
      </c>
      <c r="H318" s="118">
        <f t="shared" si="35"/>
        <v>99.9</v>
      </c>
    </row>
    <row r="319" spans="1:8" ht="25.5">
      <c r="A319" s="97" t="s">
        <v>492</v>
      </c>
      <c r="B319" s="98" t="s">
        <v>229</v>
      </c>
      <c r="C319" s="98" t="s">
        <v>131</v>
      </c>
      <c r="D319" s="98" t="s">
        <v>232</v>
      </c>
      <c r="E319" s="98" t="s">
        <v>509</v>
      </c>
      <c r="F319" s="118">
        <v>179.2</v>
      </c>
      <c r="G319" s="118">
        <v>84.568</v>
      </c>
      <c r="H319" s="118">
        <f t="shared" si="35"/>
        <v>47.2</v>
      </c>
    </row>
    <row r="320" spans="1:8" ht="25.5">
      <c r="A320" s="97" t="s">
        <v>476</v>
      </c>
      <c r="B320" s="98" t="s">
        <v>229</v>
      </c>
      <c r="C320" s="98" t="s">
        <v>131</v>
      </c>
      <c r="D320" s="98" t="s">
        <v>232</v>
      </c>
      <c r="E320" s="98" t="s">
        <v>477</v>
      </c>
      <c r="F320" s="116">
        <f>F321</f>
        <v>15862.876</v>
      </c>
      <c r="G320" s="116">
        <f>G321</f>
        <v>13546.25813</v>
      </c>
      <c r="H320" s="116">
        <f t="shared" si="35"/>
        <v>85.4</v>
      </c>
    </row>
    <row r="321" spans="1:8" ht="25.5">
      <c r="A321" s="97" t="s">
        <v>478</v>
      </c>
      <c r="B321" s="98" t="s">
        <v>229</v>
      </c>
      <c r="C321" s="98" t="s">
        <v>131</v>
      </c>
      <c r="D321" s="98" t="s">
        <v>232</v>
      </c>
      <c r="E321" s="98" t="s">
        <v>479</v>
      </c>
      <c r="F321" s="116">
        <f>F322+F323</f>
        <v>15862.876</v>
      </c>
      <c r="G321" s="116">
        <f>G322+G323</f>
        <v>13546.25813</v>
      </c>
      <c r="H321" s="116">
        <f t="shared" si="35"/>
        <v>85.4</v>
      </c>
    </row>
    <row r="322" spans="1:8" ht="38.25">
      <c r="A322" s="97" t="s">
        <v>480</v>
      </c>
      <c r="B322" s="98" t="s">
        <v>229</v>
      </c>
      <c r="C322" s="98" t="s">
        <v>131</v>
      </c>
      <c r="D322" s="98" t="s">
        <v>232</v>
      </c>
      <c r="E322" s="98" t="s">
        <v>481</v>
      </c>
      <c r="F322" s="118">
        <v>307.1</v>
      </c>
      <c r="G322" s="118">
        <v>165.16476</v>
      </c>
      <c r="H322" s="118">
        <f t="shared" si="35"/>
        <v>53.8</v>
      </c>
    </row>
    <row r="323" spans="1:8" ht="25.5">
      <c r="A323" s="97" t="s">
        <v>482</v>
      </c>
      <c r="B323" s="98" t="s">
        <v>229</v>
      </c>
      <c r="C323" s="98" t="s">
        <v>131</v>
      </c>
      <c r="D323" s="98" t="s">
        <v>232</v>
      </c>
      <c r="E323" s="98" t="s">
        <v>483</v>
      </c>
      <c r="F323" s="118">
        <v>15555.776</v>
      </c>
      <c r="G323" s="118">
        <v>13381.09337</v>
      </c>
      <c r="H323" s="118">
        <f t="shared" si="35"/>
        <v>86</v>
      </c>
    </row>
    <row r="324" spans="1:8" ht="12.75">
      <c r="A324" s="97" t="s">
        <v>484</v>
      </c>
      <c r="B324" s="98" t="s">
        <v>229</v>
      </c>
      <c r="C324" s="98" t="s">
        <v>131</v>
      </c>
      <c r="D324" s="98" t="s">
        <v>232</v>
      </c>
      <c r="E324" s="98" t="s">
        <v>485</v>
      </c>
      <c r="F324" s="116">
        <f>F325</f>
        <v>2376.5</v>
      </c>
      <c r="G324" s="116">
        <f>G325</f>
        <v>2366.99178</v>
      </c>
      <c r="H324" s="116">
        <f t="shared" si="35"/>
        <v>99.6</v>
      </c>
    </row>
    <row r="325" spans="1:8" ht="12.75">
      <c r="A325" s="97" t="s">
        <v>486</v>
      </c>
      <c r="B325" s="98" t="s">
        <v>229</v>
      </c>
      <c r="C325" s="98" t="s">
        <v>131</v>
      </c>
      <c r="D325" s="98" t="s">
        <v>232</v>
      </c>
      <c r="E325" s="98" t="s">
        <v>487</v>
      </c>
      <c r="F325" s="116">
        <f>F326+F327</f>
        <v>2376.5</v>
      </c>
      <c r="G325" s="116">
        <f>G326+G327</f>
        <v>2366.99178</v>
      </c>
      <c r="H325" s="116">
        <f t="shared" si="35"/>
        <v>99.6</v>
      </c>
    </row>
    <row r="326" spans="1:8" ht="25.5">
      <c r="A326" s="97" t="s">
        <v>141</v>
      </c>
      <c r="B326" s="98" t="s">
        <v>229</v>
      </c>
      <c r="C326" s="98" t="s">
        <v>131</v>
      </c>
      <c r="D326" s="98" t="s">
        <v>232</v>
      </c>
      <c r="E326" s="98" t="s">
        <v>489</v>
      </c>
      <c r="F326" s="118">
        <v>2360.5</v>
      </c>
      <c r="G326" s="118">
        <v>2358.16578</v>
      </c>
      <c r="H326" s="118">
        <f t="shared" si="35"/>
        <v>99.9</v>
      </c>
    </row>
    <row r="327" spans="1:8" ht="25.5">
      <c r="A327" s="97" t="s">
        <v>490</v>
      </c>
      <c r="B327" s="98" t="s">
        <v>229</v>
      </c>
      <c r="C327" s="98" t="s">
        <v>131</v>
      </c>
      <c r="D327" s="98" t="s">
        <v>232</v>
      </c>
      <c r="E327" s="98" t="s">
        <v>491</v>
      </c>
      <c r="F327" s="118">
        <v>16</v>
      </c>
      <c r="G327" s="118">
        <v>8.826</v>
      </c>
      <c r="H327" s="118">
        <f t="shared" si="35"/>
        <v>55.2</v>
      </c>
    </row>
    <row r="328" spans="1:8" ht="38.25">
      <c r="A328" s="97" t="s">
        <v>540</v>
      </c>
      <c r="B328" s="98" t="s">
        <v>229</v>
      </c>
      <c r="C328" s="98" t="s">
        <v>131</v>
      </c>
      <c r="D328" s="98" t="s">
        <v>48</v>
      </c>
      <c r="E328" s="98"/>
      <c r="F328" s="116">
        <f>F329+F334</f>
        <v>1395.4</v>
      </c>
      <c r="G328" s="116">
        <f>G329+G334</f>
        <v>1395.4</v>
      </c>
      <c r="H328" s="116">
        <f t="shared" si="35"/>
        <v>100</v>
      </c>
    </row>
    <row r="329" spans="1:8" ht="38.25">
      <c r="A329" s="97" t="s">
        <v>49</v>
      </c>
      <c r="B329" s="98" t="s">
        <v>229</v>
      </c>
      <c r="C329" s="98" t="s">
        <v>131</v>
      </c>
      <c r="D329" s="98" t="s">
        <v>50</v>
      </c>
      <c r="E329" s="98"/>
      <c r="F329" s="116">
        <f aca="true" t="shared" si="36" ref="F329:G331">F330</f>
        <v>1393</v>
      </c>
      <c r="G329" s="116">
        <f t="shared" si="36"/>
        <v>1393</v>
      </c>
      <c r="H329" s="116">
        <f t="shared" si="35"/>
        <v>100</v>
      </c>
    </row>
    <row r="330" spans="1:8" ht="25.5">
      <c r="A330" s="97" t="s">
        <v>476</v>
      </c>
      <c r="B330" s="98" t="s">
        <v>229</v>
      </c>
      <c r="C330" s="98" t="s">
        <v>131</v>
      </c>
      <c r="D330" s="98" t="s">
        <v>50</v>
      </c>
      <c r="E330" s="98" t="s">
        <v>477</v>
      </c>
      <c r="F330" s="116">
        <f t="shared" si="36"/>
        <v>1393</v>
      </c>
      <c r="G330" s="116">
        <f t="shared" si="36"/>
        <v>1393</v>
      </c>
      <c r="H330" s="116">
        <f t="shared" si="35"/>
        <v>100</v>
      </c>
    </row>
    <row r="331" spans="1:8" ht="25.5">
      <c r="A331" s="97" t="s">
        <v>478</v>
      </c>
      <c r="B331" s="98" t="s">
        <v>229</v>
      </c>
      <c r="C331" s="98" t="s">
        <v>131</v>
      </c>
      <c r="D331" s="98" t="s">
        <v>50</v>
      </c>
      <c r="E331" s="98" t="s">
        <v>479</v>
      </c>
      <c r="F331" s="116">
        <f t="shared" si="36"/>
        <v>1393</v>
      </c>
      <c r="G331" s="116">
        <f t="shared" si="36"/>
        <v>1393</v>
      </c>
      <c r="H331" s="116">
        <f t="shared" si="35"/>
        <v>100</v>
      </c>
    </row>
    <row r="332" spans="1:8" ht="38.25">
      <c r="A332" s="97" t="s">
        <v>494</v>
      </c>
      <c r="B332" s="98" t="s">
        <v>229</v>
      </c>
      <c r="C332" s="98" t="s">
        <v>131</v>
      </c>
      <c r="D332" s="98" t="s">
        <v>50</v>
      </c>
      <c r="E332" s="98" t="s">
        <v>495</v>
      </c>
      <c r="F332" s="118">
        <v>1393</v>
      </c>
      <c r="G332" s="118">
        <v>1393</v>
      </c>
      <c r="H332" s="118">
        <f t="shared" si="35"/>
        <v>100</v>
      </c>
    </row>
    <row r="333" spans="1:8" ht="51">
      <c r="A333" s="97" t="s">
        <v>725</v>
      </c>
      <c r="B333" s="98" t="s">
        <v>229</v>
      </c>
      <c r="C333" s="98" t="s">
        <v>131</v>
      </c>
      <c r="D333" s="98" t="s">
        <v>760</v>
      </c>
      <c r="E333" s="98"/>
      <c r="F333" s="116">
        <f>F334</f>
        <v>2.4</v>
      </c>
      <c r="G333" s="116">
        <f>G334</f>
        <v>2.4</v>
      </c>
      <c r="H333" s="116">
        <f t="shared" si="35"/>
        <v>100</v>
      </c>
    </row>
    <row r="334" spans="1:8" ht="25.5">
      <c r="A334" s="97" t="s">
        <v>482</v>
      </c>
      <c r="B334" s="98" t="s">
        <v>229</v>
      </c>
      <c r="C334" s="98" t="s">
        <v>131</v>
      </c>
      <c r="D334" s="98" t="s">
        <v>760</v>
      </c>
      <c r="E334" s="98" t="s">
        <v>483</v>
      </c>
      <c r="F334" s="118">
        <v>2.4</v>
      </c>
      <c r="G334" s="118">
        <v>2.4</v>
      </c>
      <c r="H334" s="118">
        <f t="shared" si="35"/>
        <v>100</v>
      </c>
    </row>
    <row r="335" spans="1:8" ht="38.25">
      <c r="A335" s="97" t="s">
        <v>761</v>
      </c>
      <c r="B335" s="98" t="s">
        <v>229</v>
      </c>
      <c r="C335" s="98" t="s">
        <v>131</v>
      </c>
      <c r="D335" s="98" t="s">
        <v>541</v>
      </c>
      <c r="E335" s="98"/>
      <c r="F335" s="116">
        <f aca="true" t="shared" si="37" ref="F335:G338">F336</f>
        <v>750</v>
      </c>
      <c r="G335" s="116">
        <f t="shared" si="37"/>
        <v>750</v>
      </c>
      <c r="H335" s="116">
        <f t="shared" si="35"/>
        <v>100</v>
      </c>
    </row>
    <row r="336" spans="1:8" ht="25.5">
      <c r="A336" s="97" t="s">
        <v>542</v>
      </c>
      <c r="B336" s="98" t="s">
        <v>229</v>
      </c>
      <c r="C336" s="98" t="s">
        <v>131</v>
      </c>
      <c r="D336" s="98" t="s">
        <v>543</v>
      </c>
      <c r="E336" s="98"/>
      <c r="F336" s="116">
        <f t="shared" si="37"/>
        <v>750</v>
      </c>
      <c r="G336" s="116">
        <f t="shared" si="37"/>
        <v>750</v>
      </c>
      <c r="H336" s="116">
        <f t="shared" si="35"/>
        <v>100</v>
      </c>
    </row>
    <row r="337" spans="1:8" ht="25.5">
      <c r="A337" s="97" t="s">
        <v>476</v>
      </c>
      <c r="B337" s="98" t="s">
        <v>229</v>
      </c>
      <c r="C337" s="98" t="s">
        <v>131</v>
      </c>
      <c r="D337" s="98" t="s">
        <v>543</v>
      </c>
      <c r="E337" s="98" t="s">
        <v>477</v>
      </c>
      <c r="F337" s="116">
        <f t="shared" si="37"/>
        <v>750</v>
      </c>
      <c r="G337" s="116">
        <f t="shared" si="37"/>
        <v>750</v>
      </c>
      <c r="H337" s="116">
        <f t="shared" si="35"/>
        <v>100</v>
      </c>
    </row>
    <row r="338" spans="1:8" ht="25.5">
      <c r="A338" s="97" t="s">
        <v>478</v>
      </c>
      <c r="B338" s="98" t="s">
        <v>229</v>
      </c>
      <c r="C338" s="98" t="s">
        <v>131</v>
      </c>
      <c r="D338" s="98" t="s">
        <v>543</v>
      </c>
      <c r="E338" s="98" t="s">
        <v>479</v>
      </c>
      <c r="F338" s="116">
        <f t="shared" si="37"/>
        <v>750</v>
      </c>
      <c r="G338" s="116">
        <f t="shared" si="37"/>
        <v>750</v>
      </c>
      <c r="H338" s="116">
        <f t="shared" si="35"/>
        <v>100</v>
      </c>
    </row>
    <row r="339" spans="1:8" ht="38.25">
      <c r="A339" s="97" t="s">
        <v>494</v>
      </c>
      <c r="B339" s="98" t="s">
        <v>229</v>
      </c>
      <c r="C339" s="98" t="s">
        <v>131</v>
      </c>
      <c r="D339" s="98" t="s">
        <v>543</v>
      </c>
      <c r="E339" s="98" t="s">
        <v>495</v>
      </c>
      <c r="F339" s="118">
        <v>750</v>
      </c>
      <c r="G339" s="118">
        <v>750</v>
      </c>
      <c r="H339" s="118">
        <f t="shared" si="35"/>
        <v>100</v>
      </c>
    </row>
    <row r="340" spans="1:8" ht="38.25">
      <c r="A340" s="97" t="s">
        <v>552</v>
      </c>
      <c r="B340" s="98" t="s">
        <v>229</v>
      </c>
      <c r="C340" s="98" t="s">
        <v>131</v>
      </c>
      <c r="D340" s="98" t="s">
        <v>553</v>
      </c>
      <c r="E340" s="98"/>
      <c r="F340" s="116">
        <f aca="true" t="shared" si="38" ref="F340:G342">F341</f>
        <v>27.6</v>
      </c>
      <c r="G340" s="116">
        <f t="shared" si="38"/>
        <v>27.6</v>
      </c>
      <c r="H340" s="116">
        <f t="shared" si="35"/>
        <v>100</v>
      </c>
    </row>
    <row r="341" spans="1:8" ht="25.5">
      <c r="A341" s="97" t="s">
        <v>476</v>
      </c>
      <c r="B341" s="98" t="s">
        <v>229</v>
      </c>
      <c r="C341" s="98" t="s">
        <v>131</v>
      </c>
      <c r="D341" s="98" t="s">
        <v>553</v>
      </c>
      <c r="E341" s="98" t="s">
        <v>477</v>
      </c>
      <c r="F341" s="116">
        <f t="shared" si="38"/>
        <v>27.6</v>
      </c>
      <c r="G341" s="116">
        <f t="shared" si="38"/>
        <v>27.6</v>
      </c>
      <c r="H341" s="116">
        <f t="shared" si="35"/>
        <v>100</v>
      </c>
    </row>
    <row r="342" spans="1:8" ht="25.5">
      <c r="A342" s="97" t="s">
        <v>478</v>
      </c>
      <c r="B342" s="98" t="s">
        <v>229</v>
      </c>
      <c r="C342" s="98" t="s">
        <v>131</v>
      </c>
      <c r="D342" s="98" t="s">
        <v>553</v>
      </c>
      <c r="E342" s="98" t="s">
        <v>479</v>
      </c>
      <c r="F342" s="116">
        <f t="shared" si="38"/>
        <v>27.6</v>
      </c>
      <c r="G342" s="116">
        <f t="shared" si="38"/>
        <v>27.6</v>
      </c>
      <c r="H342" s="116">
        <f t="shared" si="35"/>
        <v>100</v>
      </c>
    </row>
    <row r="343" spans="1:8" ht="25.5">
      <c r="A343" s="97" t="s">
        <v>482</v>
      </c>
      <c r="B343" s="98" t="s">
        <v>229</v>
      </c>
      <c r="C343" s="98" t="s">
        <v>131</v>
      </c>
      <c r="D343" s="98" t="s">
        <v>553</v>
      </c>
      <c r="E343" s="98" t="s">
        <v>483</v>
      </c>
      <c r="F343" s="118">
        <v>27.6</v>
      </c>
      <c r="G343" s="118">
        <v>27.6</v>
      </c>
      <c r="H343" s="118">
        <f t="shared" si="35"/>
        <v>100</v>
      </c>
    </row>
    <row r="344" spans="1:8" ht="51">
      <c r="A344" s="97" t="s">
        <v>762</v>
      </c>
      <c r="B344" s="98" t="s">
        <v>229</v>
      </c>
      <c r="C344" s="98" t="s">
        <v>131</v>
      </c>
      <c r="D344" s="98" t="s">
        <v>763</v>
      </c>
      <c r="E344" s="98"/>
      <c r="F344" s="116">
        <f aca="true" t="shared" si="39" ref="F344:G346">F345</f>
        <v>350</v>
      </c>
      <c r="G344" s="116">
        <f t="shared" si="39"/>
        <v>91.79792</v>
      </c>
      <c r="H344" s="116">
        <f t="shared" si="35"/>
        <v>26.2</v>
      </c>
    </row>
    <row r="345" spans="1:8" ht="25.5">
      <c r="A345" s="97" t="s">
        <v>476</v>
      </c>
      <c r="B345" s="98" t="s">
        <v>229</v>
      </c>
      <c r="C345" s="98" t="s">
        <v>131</v>
      </c>
      <c r="D345" s="98" t="s">
        <v>763</v>
      </c>
      <c r="E345" s="98" t="s">
        <v>477</v>
      </c>
      <c r="F345" s="116">
        <f t="shared" si="39"/>
        <v>350</v>
      </c>
      <c r="G345" s="116">
        <f t="shared" si="39"/>
        <v>91.79792</v>
      </c>
      <c r="H345" s="116">
        <f t="shared" si="35"/>
        <v>26.2</v>
      </c>
    </row>
    <row r="346" spans="1:8" ht="25.5">
      <c r="A346" s="97" t="s">
        <v>478</v>
      </c>
      <c r="B346" s="98" t="s">
        <v>229</v>
      </c>
      <c r="C346" s="98" t="s">
        <v>131</v>
      </c>
      <c r="D346" s="98" t="s">
        <v>763</v>
      </c>
      <c r="E346" s="98" t="s">
        <v>479</v>
      </c>
      <c r="F346" s="116">
        <f t="shared" si="39"/>
        <v>350</v>
      </c>
      <c r="G346" s="116">
        <f t="shared" si="39"/>
        <v>91.79792</v>
      </c>
      <c r="H346" s="116">
        <f t="shared" si="35"/>
        <v>26.2</v>
      </c>
    </row>
    <row r="347" spans="1:8" ht="25.5">
      <c r="A347" s="97" t="s">
        <v>482</v>
      </c>
      <c r="B347" s="98" t="s">
        <v>229</v>
      </c>
      <c r="C347" s="98" t="s">
        <v>131</v>
      </c>
      <c r="D347" s="98" t="s">
        <v>763</v>
      </c>
      <c r="E347" s="98" t="s">
        <v>483</v>
      </c>
      <c r="F347" s="118">
        <v>350</v>
      </c>
      <c r="G347" s="118">
        <v>91.79792</v>
      </c>
      <c r="H347" s="118">
        <f t="shared" si="35"/>
        <v>26.2</v>
      </c>
    </row>
    <row r="348" spans="1:8" ht="12.75">
      <c r="A348" s="97" t="s">
        <v>825</v>
      </c>
      <c r="B348" s="98" t="s">
        <v>229</v>
      </c>
      <c r="C348" s="98" t="s">
        <v>133</v>
      </c>
      <c r="D348" s="98"/>
      <c r="E348" s="98"/>
      <c r="F348" s="116">
        <f>F349+F354+F368+F373+F383+F388</f>
        <v>89317.92</v>
      </c>
      <c r="G348" s="116">
        <f>G349+G354+G368+G373+G383+G388</f>
        <v>88885.66389</v>
      </c>
      <c r="H348" s="116">
        <f t="shared" si="35"/>
        <v>99.5</v>
      </c>
    </row>
    <row r="349" spans="1:8" ht="25.5">
      <c r="A349" s="97" t="s">
        <v>233</v>
      </c>
      <c r="B349" s="98" t="s">
        <v>229</v>
      </c>
      <c r="C349" s="98" t="s">
        <v>133</v>
      </c>
      <c r="D349" s="98" t="s">
        <v>234</v>
      </c>
      <c r="E349" s="98"/>
      <c r="F349" s="116">
        <f aca="true" t="shared" si="40" ref="F349:G352">F350</f>
        <v>10369.54</v>
      </c>
      <c r="G349" s="116">
        <f t="shared" si="40"/>
        <v>10369.53779</v>
      </c>
      <c r="H349" s="116">
        <f t="shared" si="35"/>
        <v>100</v>
      </c>
    </row>
    <row r="350" spans="1:8" ht="25.5">
      <c r="A350" s="97" t="s">
        <v>544</v>
      </c>
      <c r="B350" s="98" t="s">
        <v>229</v>
      </c>
      <c r="C350" s="98" t="s">
        <v>133</v>
      </c>
      <c r="D350" s="98" t="s">
        <v>235</v>
      </c>
      <c r="E350" s="98"/>
      <c r="F350" s="116">
        <f t="shared" si="40"/>
        <v>10369.54</v>
      </c>
      <c r="G350" s="116">
        <f t="shared" si="40"/>
        <v>10369.53779</v>
      </c>
      <c r="H350" s="116">
        <f t="shared" si="35"/>
        <v>100</v>
      </c>
    </row>
    <row r="351" spans="1:8" ht="38.25">
      <c r="A351" s="97" t="s">
        <v>512</v>
      </c>
      <c r="B351" s="98" t="s">
        <v>229</v>
      </c>
      <c r="C351" s="98" t="s">
        <v>133</v>
      </c>
      <c r="D351" s="98" t="s">
        <v>235</v>
      </c>
      <c r="E351" s="98" t="s">
        <v>513</v>
      </c>
      <c r="F351" s="116">
        <f t="shared" si="40"/>
        <v>10369.54</v>
      </c>
      <c r="G351" s="116">
        <f t="shared" si="40"/>
        <v>10369.53779</v>
      </c>
      <c r="H351" s="116">
        <f t="shared" si="35"/>
        <v>100</v>
      </c>
    </row>
    <row r="352" spans="1:8" ht="12.75">
      <c r="A352" s="97" t="s">
        <v>514</v>
      </c>
      <c r="B352" s="98" t="s">
        <v>229</v>
      </c>
      <c r="C352" s="98" t="s">
        <v>133</v>
      </c>
      <c r="D352" s="98" t="s">
        <v>235</v>
      </c>
      <c r="E352" s="98" t="s">
        <v>515</v>
      </c>
      <c r="F352" s="116">
        <f t="shared" si="40"/>
        <v>10369.54</v>
      </c>
      <c r="G352" s="116">
        <f t="shared" si="40"/>
        <v>10369.53779</v>
      </c>
      <c r="H352" s="116">
        <f t="shared" si="35"/>
        <v>100</v>
      </c>
    </row>
    <row r="353" spans="1:8" ht="51">
      <c r="A353" s="97" t="s">
        <v>545</v>
      </c>
      <c r="B353" s="98" t="s">
        <v>229</v>
      </c>
      <c r="C353" s="98" t="s">
        <v>133</v>
      </c>
      <c r="D353" s="98" t="s">
        <v>235</v>
      </c>
      <c r="E353" s="98" t="s">
        <v>546</v>
      </c>
      <c r="F353" s="118">
        <v>10369.54</v>
      </c>
      <c r="G353" s="118">
        <v>10369.53779</v>
      </c>
      <c r="H353" s="118">
        <f t="shared" si="35"/>
        <v>100</v>
      </c>
    </row>
    <row r="354" spans="1:8" ht="12.75">
      <c r="A354" s="97" t="s">
        <v>236</v>
      </c>
      <c r="B354" s="98" t="s">
        <v>229</v>
      </c>
      <c r="C354" s="98" t="s">
        <v>133</v>
      </c>
      <c r="D354" s="98" t="s">
        <v>237</v>
      </c>
      <c r="E354" s="98"/>
      <c r="F354" s="116">
        <f>F355</f>
        <v>12511.906999999997</v>
      </c>
      <c r="G354" s="116">
        <f>G355</f>
        <v>12080.443100000002</v>
      </c>
      <c r="H354" s="116">
        <f t="shared" si="35"/>
        <v>96.6</v>
      </c>
    </row>
    <row r="355" spans="1:8" ht="25.5">
      <c r="A355" s="97" t="s">
        <v>539</v>
      </c>
      <c r="B355" s="98" t="s">
        <v>229</v>
      </c>
      <c r="C355" s="98" t="s">
        <v>133</v>
      </c>
      <c r="D355" s="98" t="s">
        <v>238</v>
      </c>
      <c r="E355" s="98"/>
      <c r="F355" s="116">
        <f>F356+F360+F364</f>
        <v>12511.906999999997</v>
      </c>
      <c r="G355" s="116">
        <f>G356+G360+G364</f>
        <v>12080.443100000002</v>
      </c>
      <c r="H355" s="116">
        <f t="shared" si="35"/>
        <v>96.6</v>
      </c>
    </row>
    <row r="356" spans="1:8" ht="51">
      <c r="A356" s="97" t="s">
        <v>470</v>
      </c>
      <c r="B356" s="98" t="s">
        <v>229</v>
      </c>
      <c r="C356" s="98" t="s">
        <v>133</v>
      </c>
      <c r="D356" s="98" t="s">
        <v>238</v>
      </c>
      <c r="E356" s="98" t="s">
        <v>471</v>
      </c>
      <c r="F356" s="116">
        <f>F357</f>
        <v>11422.322999999999</v>
      </c>
      <c r="G356" s="116">
        <f>G357</f>
        <v>11214.938250000001</v>
      </c>
      <c r="H356" s="116">
        <f t="shared" si="35"/>
        <v>98.2</v>
      </c>
    </row>
    <row r="357" spans="1:8" ht="25.5">
      <c r="A357" s="97" t="s">
        <v>506</v>
      </c>
      <c r="B357" s="98" t="s">
        <v>229</v>
      </c>
      <c r="C357" s="98" t="s">
        <v>133</v>
      </c>
      <c r="D357" s="98" t="s">
        <v>238</v>
      </c>
      <c r="E357" s="98" t="s">
        <v>507</v>
      </c>
      <c r="F357" s="116">
        <f>SUM(F358,F359)</f>
        <v>11422.322999999999</v>
      </c>
      <c r="G357" s="116">
        <f>SUM(G358,G359)</f>
        <v>11214.938250000001</v>
      </c>
      <c r="H357" s="116">
        <f t="shared" si="35"/>
        <v>98.2</v>
      </c>
    </row>
    <row r="358" spans="1:8" ht="12.75">
      <c r="A358" s="97" t="s">
        <v>474</v>
      </c>
      <c r="B358" s="98" t="s">
        <v>229</v>
      </c>
      <c r="C358" s="98" t="s">
        <v>133</v>
      </c>
      <c r="D358" s="98" t="s">
        <v>238</v>
      </c>
      <c r="E358" s="98" t="s">
        <v>508</v>
      </c>
      <c r="F358" s="118">
        <v>11375.523</v>
      </c>
      <c r="G358" s="118">
        <v>11178.81895</v>
      </c>
      <c r="H358" s="118">
        <f t="shared" si="35"/>
        <v>98.3</v>
      </c>
    </row>
    <row r="359" spans="1:8" ht="25.5">
      <c r="A359" s="97" t="s">
        <v>492</v>
      </c>
      <c r="B359" s="98" t="s">
        <v>229</v>
      </c>
      <c r="C359" s="98" t="s">
        <v>133</v>
      </c>
      <c r="D359" s="98" t="s">
        <v>238</v>
      </c>
      <c r="E359" s="98" t="s">
        <v>509</v>
      </c>
      <c r="F359" s="118">
        <v>46.8</v>
      </c>
      <c r="G359" s="118">
        <v>36.1193</v>
      </c>
      <c r="H359" s="118">
        <f t="shared" si="35"/>
        <v>77.2</v>
      </c>
    </row>
    <row r="360" spans="1:8" ht="25.5">
      <c r="A360" s="97" t="s">
        <v>476</v>
      </c>
      <c r="B360" s="98" t="s">
        <v>229</v>
      </c>
      <c r="C360" s="98" t="s">
        <v>133</v>
      </c>
      <c r="D360" s="98" t="s">
        <v>238</v>
      </c>
      <c r="E360" s="98" t="s">
        <v>477</v>
      </c>
      <c r="F360" s="116">
        <f>F361</f>
        <v>896.9340000000001</v>
      </c>
      <c r="G360" s="116">
        <f>G361</f>
        <v>674.87</v>
      </c>
      <c r="H360" s="116">
        <f t="shared" si="35"/>
        <v>75.2</v>
      </c>
    </row>
    <row r="361" spans="1:8" ht="25.5">
      <c r="A361" s="97" t="s">
        <v>478</v>
      </c>
      <c r="B361" s="98" t="s">
        <v>229</v>
      </c>
      <c r="C361" s="98" t="s">
        <v>133</v>
      </c>
      <c r="D361" s="98" t="s">
        <v>238</v>
      </c>
      <c r="E361" s="98" t="s">
        <v>479</v>
      </c>
      <c r="F361" s="116">
        <f>SUM(F362:F363)</f>
        <v>896.9340000000001</v>
      </c>
      <c r="G361" s="116">
        <f>SUM(G362:G363)</f>
        <v>674.87</v>
      </c>
      <c r="H361" s="116">
        <f t="shared" si="35"/>
        <v>75.2</v>
      </c>
    </row>
    <row r="362" spans="1:8" ht="38.25">
      <c r="A362" s="97" t="s">
        <v>480</v>
      </c>
      <c r="B362" s="98" t="s">
        <v>229</v>
      </c>
      <c r="C362" s="98" t="s">
        <v>133</v>
      </c>
      <c r="D362" s="98" t="s">
        <v>238</v>
      </c>
      <c r="E362" s="98" t="s">
        <v>481</v>
      </c>
      <c r="F362" s="118">
        <v>130.056</v>
      </c>
      <c r="G362" s="118">
        <v>64.23022</v>
      </c>
      <c r="H362" s="118">
        <f t="shared" si="35"/>
        <v>49.4</v>
      </c>
    </row>
    <row r="363" spans="1:8" ht="25.5">
      <c r="A363" s="97" t="s">
        <v>482</v>
      </c>
      <c r="B363" s="98" t="s">
        <v>229</v>
      </c>
      <c r="C363" s="98" t="s">
        <v>133</v>
      </c>
      <c r="D363" s="98" t="s">
        <v>238</v>
      </c>
      <c r="E363" s="98" t="s">
        <v>483</v>
      </c>
      <c r="F363" s="118">
        <v>766.878</v>
      </c>
      <c r="G363" s="118">
        <v>610.63978</v>
      </c>
      <c r="H363" s="118">
        <f t="shared" si="35"/>
        <v>79.6</v>
      </c>
    </row>
    <row r="364" spans="1:8" ht="12.75">
      <c r="A364" s="97" t="s">
        <v>484</v>
      </c>
      <c r="B364" s="98" t="s">
        <v>229</v>
      </c>
      <c r="C364" s="98" t="s">
        <v>133</v>
      </c>
      <c r="D364" s="98" t="s">
        <v>547</v>
      </c>
      <c r="E364" s="98" t="s">
        <v>485</v>
      </c>
      <c r="F364" s="116">
        <f>F365</f>
        <v>192.65</v>
      </c>
      <c r="G364" s="116">
        <f>G365</f>
        <v>190.63485</v>
      </c>
      <c r="H364" s="116">
        <f t="shared" si="35"/>
        <v>99</v>
      </c>
    </row>
    <row r="365" spans="1:8" ht="12.75">
      <c r="A365" s="97" t="s">
        <v>486</v>
      </c>
      <c r="B365" s="98" t="s">
        <v>229</v>
      </c>
      <c r="C365" s="98" t="s">
        <v>133</v>
      </c>
      <c r="D365" s="98" t="s">
        <v>547</v>
      </c>
      <c r="E365" s="98" t="s">
        <v>487</v>
      </c>
      <c r="F365" s="116">
        <f>F366+F367</f>
        <v>192.65</v>
      </c>
      <c r="G365" s="116">
        <f>G366+G367</f>
        <v>190.63485</v>
      </c>
      <c r="H365" s="116">
        <f t="shared" si="35"/>
        <v>99</v>
      </c>
    </row>
    <row r="366" spans="1:8" ht="25.5">
      <c r="A366" s="97" t="s">
        <v>141</v>
      </c>
      <c r="B366" s="98" t="s">
        <v>229</v>
      </c>
      <c r="C366" s="98" t="s">
        <v>133</v>
      </c>
      <c r="D366" s="98" t="s">
        <v>547</v>
      </c>
      <c r="E366" s="98" t="s">
        <v>489</v>
      </c>
      <c r="F366" s="118">
        <v>182.05</v>
      </c>
      <c r="G366" s="118">
        <v>181.584</v>
      </c>
      <c r="H366" s="118">
        <f t="shared" si="35"/>
        <v>99.7</v>
      </c>
    </row>
    <row r="367" spans="1:8" ht="25.5">
      <c r="A367" s="97" t="s">
        <v>490</v>
      </c>
      <c r="B367" s="98" t="s">
        <v>229</v>
      </c>
      <c r="C367" s="98" t="s">
        <v>133</v>
      </c>
      <c r="D367" s="98" t="s">
        <v>547</v>
      </c>
      <c r="E367" s="98" t="s">
        <v>491</v>
      </c>
      <c r="F367" s="118">
        <v>10.6</v>
      </c>
      <c r="G367" s="118">
        <v>9.05085</v>
      </c>
      <c r="H367" s="118">
        <f t="shared" si="35"/>
        <v>85.4</v>
      </c>
    </row>
    <row r="368" spans="1:8" ht="25.5">
      <c r="A368" s="97" t="s">
        <v>272</v>
      </c>
      <c r="B368" s="98" t="s">
        <v>229</v>
      </c>
      <c r="C368" s="98" t="s">
        <v>133</v>
      </c>
      <c r="D368" s="98" t="s">
        <v>239</v>
      </c>
      <c r="E368" s="98"/>
      <c r="F368" s="116">
        <f aca="true" t="shared" si="41" ref="F368:G371">F369</f>
        <v>934</v>
      </c>
      <c r="G368" s="116">
        <f t="shared" si="41"/>
        <v>934</v>
      </c>
      <c r="H368" s="116">
        <f t="shared" si="35"/>
        <v>100</v>
      </c>
    </row>
    <row r="369" spans="1:8" ht="25.5">
      <c r="A369" s="97" t="s">
        <v>240</v>
      </c>
      <c r="B369" s="98" t="s">
        <v>229</v>
      </c>
      <c r="C369" s="98" t="s">
        <v>133</v>
      </c>
      <c r="D369" s="98" t="s">
        <v>241</v>
      </c>
      <c r="E369" s="98"/>
      <c r="F369" s="116">
        <f t="shared" si="41"/>
        <v>934</v>
      </c>
      <c r="G369" s="116">
        <f t="shared" si="41"/>
        <v>934</v>
      </c>
      <c r="H369" s="116">
        <f t="shared" si="35"/>
        <v>100</v>
      </c>
    </row>
    <row r="370" spans="1:8" ht="38.25">
      <c r="A370" s="97" t="s">
        <v>512</v>
      </c>
      <c r="B370" s="98" t="s">
        <v>229</v>
      </c>
      <c r="C370" s="98" t="s">
        <v>133</v>
      </c>
      <c r="D370" s="98" t="s">
        <v>241</v>
      </c>
      <c r="E370" s="98" t="s">
        <v>513</v>
      </c>
      <c r="F370" s="116">
        <f t="shared" si="41"/>
        <v>934</v>
      </c>
      <c r="G370" s="116">
        <f t="shared" si="41"/>
        <v>934</v>
      </c>
      <c r="H370" s="116">
        <f t="shared" si="35"/>
        <v>100</v>
      </c>
    </row>
    <row r="371" spans="1:8" ht="12.75">
      <c r="A371" s="97" t="s">
        <v>514</v>
      </c>
      <c r="B371" s="98" t="s">
        <v>229</v>
      </c>
      <c r="C371" s="98" t="s">
        <v>133</v>
      </c>
      <c r="D371" s="98" t="s">
        <v>241</v>
      </c>
      <c r="E371" s="98" t="s">
        <v>515</v>
      </c>
      <c r="F371" s="116">
        <f t="shared" si="41"/>
        <v>934</v>
      </c>
      <c r="G371" s="116">
        <f t="shared" si="41"/>
        <v>934</v>
      </c>
      <c r="H371" s="116">
        <f t="shared" si="35"/>
        <v>100</v>
      </c>
    </row>
    <row r="372" spans="1:8" ht="25.5">
      <c r="A372" s="97" t="s">
        <v>516</v>
      </c>
      <c r="B372" s="98" t="s">
        <v>229</v>
      </c>
      <c r="C372" s="98" t="s">
        <v>133</v>
      </c>
      <c r="D372" s="98" t="s">
        <v>241</v>
      </c>
      <c r="E372" s="98" t="s">
        <v>517</v>
      </c>
      <c r="F372" s="118">
        <v>934</v>
      </c>
      <c r="G372" s="118">
        <v>934</v>
      </c>
      <c r="H372" s="118">
        <f t="shared" si="35"/>
        <v>100</v>
      </c>
    </row>
    <row r="373" spans="1:8" ht="12.75">
      <c r="A373" s="97" t="s">
        <v>46</v>
      </c>
      <c r="B373" s="98" t="s">
        <v>229</v>
      </c>
      <c r="C373" s="98" t="s">
        <v>133</v>
      </c>
      <c r="D373" s="98" t="s">
        <v>47</v>
      </c>
      <c r="E373" s="98"/>
      <c r="F373" s="116">
        <f>F374</f>
        <v>3466.2</v>
      </c>
      <c r="G373" s="116">
        <f>G374</f>
        <v>3465.566</v>
      </c>
      <c r="H373" s="116">
        <f t="shared" si="35"/>
        <v>100</v>
      </c>
    </row>
    <row r="374" spans="1:8" ht="38.25">
      <c r="A374" s="97" t="s">
        <v>764</v>
      </c>
      <c r="B374" s="98" t="s">
        <v>229</v>
      </c>
      <c r="C374" s="98" t="s">
        <v>133</v>
      </c>
      <c r="D374" s="98" t="s">
        <v>48</v>
      </c>
      <c r="E374" s="98"/>
      <c r="F374" s="116">
        <f>F375+F379</f>
        <v>3466.2</v>
      </c>
      <c r="G374" s="116">
        <f>G375+G379</f>
        <v>3465.566</v>
      </c>
      <c r="H374" s="116">
        <f t="shared" si="35"/>
        <v>100</v>
      </c>
    </row>
    <row r="375" spans="1:8" ht="38.25">
      <c r="A375" s="97" t="s">
        <v>49</v>
      </c>
      <c r="B375" s="98" t="s">
        <v>229</v>
      </c>
      <c r="C375" s="98" t="s">
        <v>133</v>
      </c>
      <c r="D375" s="98" t="s">
        <v>765</v>
      </c>
      <c r="E375" s="98"/>
      <c r="F375" s="116">
        <f aca="true" t="shared" si="42" ref="F375:G377">F376</f>
        <v>2800</v>
      </c>
      <c r="G375" s="116">
        <f t="shared" si="42"/>
        <v>2799.366</v>
      </c>
      <c r="H375" s="116">
        <f t="shared" si="35"/>
        <v>100</v>
      </c>
    </row>
    <row r="376" spans="1:8" ht="38.25">
      <c r="A376" s="97" t="s">
        <v>512</v>
      </c>
      <c r="B376" s="98" t="s">
        <v>229</v>
      </c>
      <c r="C376" s="98" t="s">
        <v>133</v>
      </c>
      <c r="D376" s="98" t="s">
        <v>765</v>
      </c>
      <c r="E376" s="98" t="s">
        <v>513</v>
      </c>
      <c r="F376" s="116">
        <f t="shared" si="42"/>
        <v>2800</v>
      </c>
      <c r="G376" s="116">
        <f t="shared" si="42"/>
        <v>2799.366</v>
      </c>
      <c r="H376" s="116">
        <f t="shared" si="35"/>
        <v>100</v>
      </c>
    </row>
    <row r="377" spans="1:8" ht="12.75">
      <c r="A377" s="97" t="s">
        <v>514</v>
      </c>
      <c r="B377" s="98" t="s">
        <v>229</v>
      </c>
      <c r="C377" s="98" t="s">
        <v>133</v>
      </c>
      <c r="D377" s="98" t="s">
        <v>765</v>
      </c>
      <c r="E377" s="98" t="s">
        <v>515</v>
      </c>
      <c r="F377" s="116">
        <f t="shared" si="42"/>
        <v>2800</v>
      </c>
      <c r="G377" s="116">
        <f t="shared" si="42"/>
        <v>2799.366</v>
      </c>
      <c r="H377" s="116">
        <f t="shared" si="35"/>
        <v>100</v>
      </c>
    </row>
    <row r="378" spans="1:8" ht="25.5">
      <c r="A378" s="97" t="s">
        <v>516</v>
      </c>
      <c r="B378" s="98" t="s">
        <v>229</v>
      </c>
      <c r="C378" s="98" t="s">
        <v>133</v>
      </c>
      <c r="D378" s="98" t="s">
        <v>765</v>
      </c>
      <c r="E378" s="98" t="s">
        <v>517</v>
      </c>
      <c r="F378" s="118">
        <v>2800</v>
      </c>
      <c r="G378" s="118">
        <v>2799.366</v>
      </c>
      <c r="H378" s="118">
        <f t="shared" si="35"/>
        <v>100</v>
      </c>
    </row>
    <row r="379" spans="1:8" ht="63.75">
      <c r="A379" s="97" t="s">
        <v>626</v>
      </c>
      <c r="B379" s="98" t="s">
        <v>229</v>
      </c>
      <c r="C379" s="98" t="s">
        <v>133</v>
      </c>
      <c r="D379" s="98" t="s">
        <v>51</v>
      </c>
      <c r="E379" s="98"/>
      <c r="F379" s="116">
        <f aca="true" t="shared" si="43" ref="F379:G381">F380</f>
        <v>666.2</v>
      </c>
      <c r="G379" s="116">
        <f t="shared" si="43"/>
        <v>666.2</v>
      </c>
      <c r="H379" s="116">
        <f t="shared" si="35"/>
        <v>100</v>
      </c>
    </row>
    <row r="380" spans="1:8" ht="38.25">
      <c r="A380" s="97" t="s">
        <v>512</v>
      </c>
      <c r="B380" s="98" t="s">
        <v>229</v>
      </c>
      <c r="C380" s="98" t="s">
        <v>133</v>
      </c>
      <c r="D380" s="98" t="s">
        <v>51</v>
      </c>
      <c r="E380" s="98" t="s">
        <v>513</v>
      </c>
      <c r="F380" s="116">
        <f t="shared" si="43"/>
        <v>666.2</v>
      </c>
      <c r="G380" s="116">
        <f t="shared" si="43"/>
        <v>666.2</v>
      </c>
      <c r="H380" s="116">
        <f t="shared" si="35"/>
        <v>100</v>
      </c>
    </row>
    <row r="381" spans="1:8" ht="12.75">
      <c r="A381" s="97" t="s">
        <v>514</v>
      </c>
      <c r="B381" s="98" t="s">
        <v>229</v>
      </c>
      <c r="C381" s="98" t="s">
        <v>133</v>
      </c>
      <c r="D381" s="98" t="s">
        <v>51</v>
      </c>
      <c r="E381" s="98" t="s">
        <v>515</v>
      </c>
      <c r="F381" s="116">
        <f t="shared" si="43"/>
        <v>666.2</v>
      </c>
      <c r="G381" s="116">
        <f t="shared" si="43"/>
        <v>666.2</v>
      </c>
      <c r="H381" s="116">
        <f aca="true" t="shared" si="44" ref="H381:H444">ROUND(G381/F381*100,1)</f>
        <v>100</v>
      </c>
    </row>
    <row r="382" spans="1:8" ht="25.5">
      <c r="A382" s="97" t="s">
        <v>516</v>
      </c>
      <c r="B382" s="98" t="s">
        <v>229</v>
      </c>
      <c r="C382" s="98" t="s">
        <v>133</v>
      </c>
      <c r="D382" s="98" t="s">
        <v>51</v>
      </c>
      <c r="E382" s="98" t="s">
        <v>517</v>
      </c>
      <c r="F382" s="118">
        <v>666.2</v>
      </c>
      <c r="G382" s="118">
        <v>666.2</v>
      </c>
      <c r="H382" s="118">
        <f t="shared" si="44"/>
        <v>100</v>
      </c>
    </row>
    <row r="383" spans="1:8" ht="25.5">
      <c r="A383" s="97" t="s">
        <v>532</v>
      </c>
      <c r="B383" s="98" t="s">
        <v>229</v>
      </c>
      <c r="C383" s="98" t="s">
        <v>133</v>
      </c>
      <c r="D383" s="98" t="s">
        <v>533</v>
      </c>
      <c r="E383" s="98"/>
      <c r="F383" s="116">
        <f aca="true" t="shared" si="45" ref="F383:G386">F384</f>
        <v>59217</v>
      </c>
      <c r="G383" s="116">
        <f t="shared" si="45"/>
        <v>59217</v>
      </c>
      <c r="H383" s="116">
        <f t="shared" si="44"/>
        <v>100</v>
      </c>
    </row>
    <row r="384" spans="1:8" ht="76.5">
      <c r="A384" s="97" t="s">
        <v>548</v>
      </c>
      <c r="B384" s="98" t="s">
        <v>229</v>
      </c>
      <c r="C384" s="98" t="s">
        <v>133</v>
      </c>
      <c r="D384" s="98" t="s">
        <v>549</v>
      </c>
      <c r="E384" s="98"/>
      <c r="F384" s="116">
        <f t="shared" si="45"/>
        <v>59217</v>
      </c>
      <c r="G384" s="116">
        <f t="shared" si="45"/>
        <v>59217</v>
      </c>
      <c r="H384" s="116">
        <f t="shared" si="44"/>
        <v>100</v>
      </c>
    </row>
    <row r="385" spans="1:8" ht="38.25">
      <c r="A385" s="97" t="s">
        <v>512</v>
      </c>
      <c r="B385" s="98" t="s">
        <v>229</v>
      </c>
      <c r="C385" s="98" t="s">
        <v>133</v>
      </c>
      <c r="D385" s="98" t="s">
        <v>549</v>
      </c>
      <c r="E385" s="98" t="s">
        <v>513</v>
      </c>
      <c r="F385" s="116">
        <f t="shared" si="45"/>
        <v>59217</v>
      </c>
      <c r="G385" s="116">
        <f t="shared" si="45"/>
        <v>59217</v>
      </c>
      <c r="H385" s="116">
        <f t="shared" si="44"/>
        <v>100</v>
      </c>
    </row>
    <row r="386" spans="1:8" ht="12.75">
      <c r="A386" s="97" t="s">
        <v>514</v>
      </c>
      <c r="B386" s="98" t="s">
        <v>229</v>
      </c>
      <c r="C386" s="98" t="s">
        <v>133</v>
      </c>
      <c r="D386" s="98" t="s">
        <v>549</v>
      </c>
      <c r="E386" s="98" t="s">
        <v>515</v>
      </c>
      <c r="F386" s="116">
        <f t="shared" si="45"/>
        <v>59217</v>
      </c>
      <c r="G386" s="116">
        <f t="shared" si="45"/>
        <v>59217</v>
      </c>
      <c r="H386" s="116">
        <f t="shared" si="44"/>
        <v>100</v>
      </c>
    </row>
    <row r="387" spans="1:8" ht="51">
      <c r="A387" s="97" t="s">
        <v>545</v>
      </c>
      <c r="B387" s="98" t="s">
        <v>229</v>
      </c>
      <c r="C387" s="98" t="s">
        <v>133</v>
      </c>
      <c r="D387" s="98" t="s">
        <v>549</v>
      </c>
      <c r="E387" s="98" t="s">
        <v>546</v>
      </c>
      <c r="F387" s="118">
        <v>59217</v>
      </c>
      <c r="G387" s="118">
        <v>59217</v>
      </c>
      <c r="H387" s="118">
        <f t="shared" si="44"/>
        <v>100</v>
      </c>
    </row>
    <row r="388" spans="1:8" ht="38.25">
      <c r="A388" s="97" t="s">
        <v>766</v>
      </c>
      <c r="B388" s="98" t="s">
        <v>229</v>
      </c>
      <c r="C388" s="98" t="s">
        <v>133</v>
      </c>
      <c r="D388" s="98" t="s">
        <v>541</v>
      </c>
      <c r="E388" s="98"/>
      <c r="F388" s="116">
        <f>F389+F393+F397</f>
        <v>2819.273</v>
      </c>
      <c r="G388" s="116">
        <f>G389+G393+G397</f>
        <v>2819.117</v>
      </c>
      <c r="H388" s="116">
        <f t="shared" si="44"/>
        <v>100</v>
      </c>
    </row>
    <row r="389" spans="1:8" ht="25.5">
      <c r="A389" s="97" t="s">
        <v>542</v>
      </c>
      <c r="B389" s="98" t="s">
        <v>229</v>
      </c>
      <c r="C389" s="98" t="s">
        <v>133</v>
      </c>
      <c r="D389" s="98" t="s">
        <v>543</v>
      </c>
      <c r="E389" s="98"/>
      <c r="F389" s="116">
        <f aca="true" t="shared" si="46" ref="F389:G391">F390</f>
        <v>1507</v>
      </c>
      <c r="G389" s="116">
        <f t="shared" si="46"/>
        <v>1507</v>
      </c>
      <c r="H389" s="116">
        <f t="shared" si="44"/>
        <v>100</v>
      </c>
    </row>
    <row r="390" spans="1:8" ht="38.25">
      <c r="A390" s="97" t="s">
        <v>512</v>
      </c>
      <c r="B390" s="98" t="s">
        <v>229</v>
      </c>
      <c r="C390" s="98" t="s">
        <v>133</v>
      </c>
      <c r="D390" s="98" t="s">
        <v>543</v>
      </c>
      <c r="E390" s="98" t="s">
        <v>513</v>
      </c>
      <c r="F390" s="116">
        <f t="shared" si="46"/>
        <v>1507</v>
      </c>
      <c r="G390" s="116">
        <f t="shared" si="46"/>
        <v>1507</v>
      </c>
      <c r="H390" s="116">
        <f t="shared" si="44"/>
        <v>100</v>
      </c>
    </row>
    <row r="391" spans="1:8" ht="12.75">
      <c r="A391" s="97" t="s">
        <v>514</v>
      </c>
      <c r="B391" s="98" t="s">
        <v>229</v>
      </c>
      <c r="C391" s="98" t="s">
        <v>133</v>
      </c>
      <c r="D391" s="98" t="s">
        <v>543</v>
      </c>
      <c r="E391" s="98" t="s">
        <v>515</v>
      </c>
      <c r="F391" s="116">
        <f t="shared" si="46"/>
        <v>1507</v>
      </c>
      <c r="G391" s="116">
        <f t="shared" si="46"/>
        <v>1507</v>
      </c>
      <c r="H391" s="116">
        <f t="shared" si="44"/>
        <v>100</v>
      </c>
    </row>
    <row r="392" spans="1:8" ht="25.5">
      <c r="A392" s="97" t="s">
        <v>516</v>
      </c>
      <c r="B392" s="98" t="s">
        <v>229</v>
      </c>
      <c r="C392" s="98" t="s">
        <v>133</v>
      </c>
      <c r="D392" s="98" t="s">
        <v>543</v>
      </c>
      <c r="E392" s="98" t="s">
        <v>517</v>
      </c>
      <c r="F392" s="118">
        <v>1507</v>
      </c>
      <c r="G392" s="118">
        <v>1507</v>
      </c>
      <c r="H392" s="118">
        <f t="shared" si="44"/>
        <v>100</v>
      </c>
    </row>
    <row r="393" spans="1:8" ht="38.25">
      <c r="A393" s="97" t="s">
        <v>550</v>
      </c>
      <c r="B393" s="98" t="s">
        <v>229</v>
      </c>
      <c r="C393" s="98" t="s">
        <v>133</v>
      </c>
      <c r="D393" s="98" t="s">
        <v>551</v>
      </c>
      <c r="E393" s="98"/>
      <c r="F393" s="116">
        <f aca="true" t="shared" si="47" ref="F393:G395">F394</f>
        <v>1012.273</v>
      </c>
      <c r="G393" s="116">
        <f t="shared" si="47"/>
        <v>1012.273</v>
      </c>
      <c r="H393" s="116">
        <f t="shared" si="44"/>
        <v>100</v>
      </c>
    </row>
    <row r="394" spans="1:8" ht="38.25">
      <c r="A394" s="97" t="s">
        <v>512</v>
      </c>
      <c r="B394" s="98" t="s">
        <v>229</v>
      </c>
      <c r="C394" s="98" t="s">
        <v>133</v>
      </c>
      <c r="D394" s="98" t="s">
        <v>551</v>
      </c>
      <c r="E394" s="98" t="s">
        <v>513</v>
      </c>
      <c r="F394" s="116">
        <f t="shared" si="47"/>
        <v>1012.273</v>
      </c>
      <c r="G394" s="116">
        <f t="shared" si="47"/>
        <v>1012.273</v>
      </c>
      <c r="H394" s="116">
        <f t="shared" si="44"/>
        <v>100</v>
      </c>
    </row>
    <row r="395" spans="1:8" ht="12.75">
      <c r="A395" s="97" t="s">
        <v>514</v>
      </c>
      <c r="B395" s="98" t="s">
        <v>229</v>
      </c>
      <c r="C395" s="98" t="s">
        <v>133</v>
      </c>
      <c r="D395" s="98" t="s">
        <v>551</v>
      </c>
      <c r="E395" s="98" t="s">
        <v>515</v>
      </c>
      <c r="F395" s="116">
        <f t="shared" si="47"/>
        <v>1012.273</v>
      </c>
      <c r="G395" s="116">
        <f t="shared" si="47"/>
        <v>1012.273</v>
      </c>
      <c r="H395" s="116">
        <f t="shared" si="44"/>
        <v>100</v>
      </c>
    </row>
    <row r="396" spans="1:8" ht="25.5">
      <c r="A396" s="97" t="s">
        <v>516</v>
      </c>
      <c r="B396" s="98" t="s">
        <v>229</v>
      </c>
      <c r="C396" s="98" t="s">
        <v>133</v>
      </c>
      <c r="D396" s="98" t="s">
        <v>551</v>
      </c>
      <c r="E396" s="98" t="s">
        <v>517</v>
      </c>
      <c r="F396" s="118">
        <v>1012.273</v>
      </c>
      <c r="G396" s="118">
        <v>1012.273</v>
      </c>
      <c r="H396" s="118">
        <f t="shared" si="44"/>
        <v>100</v>
      </c>
    </row>
    <row r="397" spans="1:8" ht="38.25">
      <c r="A397" s="97" t="s">
        <v>552</v>
      </c>
      <c r="B397" s="98" t="s">
        <v>229</v>
      </c>
      <c r="C397" s="98" t="s">
        <v>133</v>
      </c>
      <c r="D397" s="98" t="s">
        <v>553</v>
      </c>
      <c r="E397" s="98"/>
      <c r="F397" s="116">
        <f aca="true" t="shared" si="48" ref="F397:G399">SUM(F398)</f>
        <v>300</v>
      </c>
      <c r="G397" s="116">
        <f t="shared" si="48"/>
        <v>299.844</v>
      </c>
      <c r="H397" s="116">
        <f t="shared" si="44"/>
        <v>99.9</v>
      </c>
    </row>
    <row r="398" spans="1:8" ht="38.25">
      <c r="A398" s="97" t="s">
        <v>512</v>
      </c>
      <c r="B398" s="98" t="s">
        <v>229</v>
      </c>
      <c r="C398" s="98" t="s">
        <v>133</v>
      </c>
      <c r="D398" s="98" t="s">
        <v>553</v>
      </c>
      <c r="E398" s="98" t="s">
        <v>513</v>
      </c>
      <c r="F398" s="116">
        <f t="shared" si="48"/>
        <v>300</v>
      </c>
      <c r="G398" s="116">
        <f t="shared" si="48"/>
        <v>299.844</v>
      </c>
      <c r="H398" s="116">
        <f t="shared" si="44"/>
        <v>99.9</v>
      </c>
    </row>
    <row r="399" spans="1:8" ht="12.75">
      <c r="A399" s="97" t="s">
        <v>514</v>
      </c>
      <c r="B399" s="98" t="s">
        <v>229</v>
      </c>
      <c r="C399" s="98" t="s">
        <v>133</v>
      </c>
      <c r="D399" s="98" t="s">
        <v>553</v>
      </c>
      <c r="E399" s="98" t="s">
        <v>515</v>
      </c>
      <c r="F399" s="116">
        <f t="shared" si="48"/>
        <v>300</v>
      </c>
      <c r="G399" s="116">
        <f t="shared" si="48"/>
        <v>299.844</v>
      </c>
      <c r="H399" s="116">
        <f t="shared" si="44"/>
        <v>99.9</v>
      </c>
    </row>
    <row r="400" spans="1:8" ht="25.5">
      <c r="A400" s="97" t="s">
        <v>516</v>
      </c>
      <c r="B400" s="98" t="s">
        <v>229</v>
      </c>
      <c r="C400" s="98" t="s">
        <v>133</v>
      </c>
      <c r="D400" s="98" t="s">
        <v>553</v>
      </c>
      <c r="E400" s="98" t="s">
        <v>517</v>
      </c>
      <c r="F400" s="118">
        <v>300</v>
      </c>
      <c r="G400" s="118">
        <v>299.844</v>
      </c>
      <c r="H400" s="118">
        <f t="shared" si="44"/>
        <v>99.9</v>
      </c>
    </row>
    <row r="401" spans="1:8" ht="12.75">
      <c r="A401" s="97" t="s">
        <v>826</v>
      </c>
      <c r="B401" s="98" t="s">
        <v>229</v>
      </c>
      <c r="C401" s="98" t="s">
        <v>229</v>
      </c>
      <c r="D401" s="98"/>
      <c r="E401" s="98"/>
      <c r="F401" s="118">
        <f>F402+F410+F414</f>
        <v>1287.86</v>
      </c>
      <c r="G401" s="118">
        <f>G402+G410+G414</f>
        <v>1287.86</v>
      </c>
      <c r="H401" s="118">
        <f t="shared" si="44"/>
        <v>100</v>
      </c>
    </row>
    <row r="402" spans="1:8" ht="12.75">
      <c r="A402" s="97" t="s">
        <v>46</v>
      </c>
      <c r="B402" s="98" t="s">
        <v>229</v>
      </c>
      <c r="C402" s="98" t="s">
        <v>229</v>
      </c>
      <c r="D402" s="98" t="s">
        <v>47</v>
      </c>
      <c r="E402" s="98"/>
      <c r="F402" s="116">
        <f>F403</f>
        <v>902</v>
      </c>
      <c r="G402" s="116">
        <f>G403</f>
        <v>902</v>
      </c>
      <c r="H402" s="116">
        <f t="shared" si="44"/>
        <v>100</v>
      </c>
    </row>
    <row r="403" spans="1:8" ht="38.25">
      <c r="A403" s="97" t="s">
        <v>767</v>
      </c>
      <c r="B403" s="98" t="s">
        <v>229</v>
      </c>
      <c r="C403" s="98" t="s">
        <v>229</v>
      </c>
      <c r="D403" s="98" t="s">
        <v>768</v>
      </c>
      <c r="E403" s="98"/>
      <c r="F403" s="116">
        <f>F404+F407</f>
        <v>902</v>
      </c>
      <c r="G403" s="116">
        <f>G404+G407</f>
        <v>902</v>
      </c>
      <c r="H403" s="116">
        <f t="shared" si="44"/>
        <v>100</v>
      </c>
    </row>
    <row r="404" spans="1:8" ht="25.5">
      <c r="A404" s="97" t="s">
        <v>554</v>
      </c>
      <c r="B404" s="98" t="s">
        <v>229</v>
      </c>
      <c r="C404" s="98" t="s">
        <v>229</v>
      </c>
      <c r="D404" s="98" t="s">
        <v>768</v>
      </c>
      <c r="E404" s="98" t="s">
        <v>500</v>
      </c>
      <c r="F404" s="116">
        <f>F405</f>
        <v>576.36</v>
      </c>
      <c r="G404" s="116">
        <f>G405</f>
        <v>576.36</v>
      </c>
      <c r="H404" s="116">
        <f t="shared" si="44"/>
        <v>100</v>
      </c>
    </row>
    <row r="405" spans="1:8" ht="25.5">
      <c r="A405" s="97" t="s">
        <v>555</v>
      </c>
      <c r="B405" s="98" t="s">
        <v>229</v>
      </c>
      <c r="C405" s="98" t="s">
        <v>229</v>
      </c>
      <c r="D405" s="98" t="s">
        <v>768</v>
      </c>
      <c r="E405" s="98" t="s">
        <v>556</v>
      </c>
      <c r="F405" s="116">
        <f>F406</f>
        <v>576.36</v>
      </c>
      <c r="G405" s="116">
        <f>G406</f>
        <v>576.36</v>
      </c>
      <c r="H405" s="116">
        <f t="shared" si="44"/>
        <v>100</v>
      </c>
    </row>
    <row r="406" spans="1:8" ht="25.5">
      <c r="A406" s="97" t="s">
        <v>557</v>
      </c>
      <c r="B406" s="98" t="s">
        <v>229</v>
      </c>
      <c r="C406" s="98" t="s">
        <v>229</v>
      </c>
      <c r="D406" s="98" t="s">
        <v>768</v>
      </c>
      <c r="E406" s="98" t="s">
        <v>558</v>
      </c>
      <c r="F406" s="118">
        <v>576.36</v>
      </c>
      <c r="G406" s="118">
        <v>576.36</v>
      </c>
      <c r="H406" s="118">
        <f t="shared" si="44"/>
        <v>100</v>
      </c>
    </row>
    <row r="407" spans="1:8" ht="38.25">
      <c r="A407" s="97" t="s">
        <v>512</v>
      </c>
      <c r="B407" s="98" t="s">
        <v>229</v>
      </c>
      <c r="C407" s="98" t="s">
        <v>229</v>
      </c>
      <c r="D407" s="98" t="s">
        <v>768</v>
      </c>
      <c r="E407" s="98" t="s">
        <v>513</v>
      </c>
      <c r="F407" s="116">
        <f>F408</f>
        <v>325.64</v>
      </c>
      <c r="G407" s="116">
        <f>G408</f>
        <v>325.64</v>
      </c>
      <c r="H407" s="116">
        <f t="shared" si="44"/>
        <v>100</v>
      </c>
    </row>
    <row r="408" spans="1:8" ht="12.75">
      <c r="A408" s="97" t="s">
        <v>514</v>
      </c>
      <c r="B408" s="98" t="s">
        <v>229</v>
      </c>
      <c r="C408" s="98" t="s">
        <v>229</v>
      </c>
      <c r="D408" s="98" t="s">
        <v>768</v>
      </c>
      <c r="E408" s="98" t="s">
        <v>515</v>
      </c>
      <c r="F408" s="116">
        <f>F409</f>
        <v>325.64</v>
      </c>
      <c r="G408" s="116">
        <f>G409</f>
        <v>325.64</v>
      </c>
      <c r="H408" s="116">
        <f t="shared" si="44"/>
        <v>100</v>
      </c>
    </row>
    <row r="409" spans="1:8" ht="25.5">
      <c r="A409" s="97" t="s">
        <v>516</v>
      </c>
      <c r="B409" s="98" t="s">
        <v>229</v>
      </c>
      <c r="C409" s="98" t="s">
        <v>229</v>
      </c>
      <c r="D409" s="98" t="s">
        <v>768</v>
      </c>
      <c r="E409" s="98" t="s">
        <v>517</v>
      </c>
      <c r="F409" s="118">
        <v>325.64</v>
      </c>
      <c r="G409" s="118">
        <v>325.64</v>
      </c>
      <c r="H409" s="118">
        <f t="shared" si="44"/>
        <v>100</v>
      </c>
    </row>
    <row r="410" spans="1:8" ht="25.5">
      <c r="A410" s="97" t="s">
        <v>769</v>
      </c>
      <c r="B410" s="98" t="s">
        <v>229</v>
      </c>
      <c r="C410" s="98" t="s">
        <v>229</v>
      </c>
      <c r="D410" s="98" t="s">
        <v>559</v>
      </c>
      <c r="E410" s="98"/>
      <c r="F410" s="116">
        <f>F411</f>
        <v>34.3</v>
      </c>
      <c r="G410" s="116">
        <f>G411</f>
        <v>34.3</v>
      </c>
      <c r="H410" s="116">
        <f t="shared" si="44"/>
        <v>100</v>
      </c>
    </row>
    <row r="411" spans="1:8" ht="25.5">
      <c r="A411" s="97" t="s">
        <v>476</v>
      </c>
      <c r="B411" s="98" t="s">
        <v>229</v>
      </c>
      <c r="C411" s="98" t="s">
        <v>229</v>
      </c>
      <c r="D411" s="98" t="s">
        <v>559</v>
      </c>
      <c r="E411" s="98" t="s">
        <v>477</v>
      </c>
      <c r="F411" s="116">
        <f>F412</f>
        <v>34.3</v>
      </c>
      <c r="G411" s="116">
        <f>G412</f>
        <v>34.3</v>
      </c>
      <c r="H411" s="116">
        <f t="shared" si="44"/>
        <v>100</v>
      </c>
    </row>
    <row r="412" spans="1:8" ht="25.5">
      <c r="A412" s="97" t="s">
        <v>478</v>
      </c>
      <c r="B412" s="98" t="s">
        <v>229</v>
      </c>
      <c r="C412" s="98" t="s">
        <v>229</v>
      </c>
      <c r="D412" s="98" t="s">
        <v>559</v>
      </c>
      <c r="E412" s="98" t="s">
        <v>479</v>
      </c>
      <c r="F412" s="116">
        <f>SUM(F413)</f>
        <v>34.3</v>
      </c>
      <c r="G412" s="116">
        <f>SUM(G413)</f>
        <v>34.3</v>
      </c>
      <c r="H412" s="116">
        <f t="shared" si="44"/>
        <v>100</v>
      </c>
    </row>
    <row r="413" spans="1:8" ht="25.5">
      <c r="A413" s="97" t="s">
        <v>482</v>
      </c>
      <c r="B413" s="98" t="s">
        <v>229</v>
      </c>
      <c r="C413" s="98" t="s">
        <v>229</v>
      </c>
      <c r="D413" s="98" t="s">
        <v>559</v>
      </c>
      <c r="E413" s="98" t="s">
        <v>483</v>
      </c>
      <c r="F413" s="118">
        <f>54-19.7</f>
        <v>34.3</v>
      </c>
      <c r="G413" s="118">
        <v>34.3</v>
      </c>
      <c r="H413" s="118">
        <f t="shared" si="44"/>
        <v>100</v>
      </c>
    </row>
    <row r="414" spans="1:8" ht="51">
      <c r="A414" s="97" t="s">
        <v>560</v>
      </c>
      <c r="B414" s="98" t="s">
        <v>229</v>
      </c>
      <c r="C414" s="98" t="s">
        <v>229</v>
      </c>
      <c r="D414" s="98" t="s">
        <v>561</v>
      </c>
      <c r="E414" s="98"/>
      <c r="F414" s="116">
        <f>F415+F418</f>
        <v>351.56</v>
      </c>
      <c r="G414" s="116">
        <f>G415+G418</f>
        <v>351.56</v>
      </c>
      <c r="H414" s="116">
        <f t="shared" si="44"/>
        <v>100</v>
      </c>
    </row>
    <row r="415" spans="1:8" ht="25.5">
      <c r="A415" s="97" t="s">
        <v>554</v>
      </c>
      <c r="B415" s="98" t="s">
        <v>229</v>
      </c>
      <c r="C415" s="98" t="s">
        <v>229</v>
      </c>
      <c r="D415" s="98" t="s">
        <v>561</v>
      </c>
      <c r="E415" s="98" t="s">
        <v>500</v>
      </c>
      <c r="F415" s="116">
        <f>F416</f>
        <v>99</v>
      </c>
      <c r="G415" s="116">
        <f>G416</f>
        <v>99</v>
      </c>
      <c r="H415" s="116">
        <f t="shared" si="44"/>
        <v>100</v>
      </c>
    </row>
    <row r="416" spans="1:8" ht="25.5">
      <c r="A416" s="97" t="s">
        <v>555</v>
      </c>
      <c r="B416" s="98" t="s">
        <v>229</v>
      </c>
      <c r="C416" s="98" t="s">
        <v>229</v>
      </c>
      <c r="D416" s="98" t="s">
        <v>561</v>
      </c>
      <c r="E416" s="98" t="s">
        <v>556</v>
      </c>
      <c r="F416" s="116">
        <f>F417</f>
        <v>99</v>
      </c>
      <c r="G416" s="116">
        <f>G417</f>
        <v>99</v>
      </c>
      <c r="H416" s="116">
        <f t="shared" si="44"/>
        <v>100</v>
      </c>
    </row>
    <row r="417" spans="1:8" ht="25.5">
      <c r="A417" s="97" t="s">
        <v>557</v>
      </c>
      <c r="B417" s="98" t="s">
        <v>229</v>
      </c>
      <c r="C417" s="98" t="s">
        <v>229</v>
      </c>
      <c r="D417" s="98" t="s">
        <v>561</v>
      </c>
      <c r="E417" s="98" t="s">
        <v>558</v>
      </c>
      <c r="F417" s="118">
        <v>99</v>
      </c>
      <c r="G417" s="118">
        <v>99</v>
      </c>
      <c r="H417" s="118">
        <f t="shared" si="44"/>
        <v>100</v>
      </c>
    </row>
    <row r="418" spans="1:8" ht="38.25">
      <c r="A418" s="97" t="s">
        <v>512</v>
      </c>
      <c r="B418" s="98" t="s">
        <v>229</v>
      </c>
      <c r="C418" s="98" t="s">
        <v>229</v>
      </c>
      <c r="D418" s="98" t="s">
        <v>561</v>
      </c>
      <c r="E418" s="98" t="s">
        <v>513</v>
      </c>
      <c r="F418" s="116">
        <f>F419</f>
        <v>252.56</v>
      </c>
      <c r="G418" s="116">
        <f>G419</f>
        <v>252.56</v>
      </c>
      <c r="H418" s="116">
        <f t="shared" si="44"/>
        <v>100</v>
      </c>
    </row>
    <row r="419" spans="1:8" ht="12.75">
      <c r="A419" s="97" t="s">
        <v>514</v>
      </c>
      <c r="B419" s="98" t="s">
        <v>229</v>
      </c>
      <c r="C419" s="98" t="s">
        <v>229</v>
      </c>
      <c r="D419" s="98" t="s">
        <v>561</v>
      </c>
      <c r="E419" s="98" t="s">
        <v>515</v>
      </c>
      <c r="F419" s="116">
        <f>SUM(F420)</f>
        <v>252.56</v>
      </c>
      <c r="G419" s="116">
        <f>SUM(G420)</f>
        <v>252.56</v>
      </c>
      <c r="H419" s="116">
        <f t="shared" si="44"/>
        <v>100</v>
      </c>
    </row>
    <row r="420" spans="1:8" ht="25.5">
      <c r="A420" s="97" t="s">
        <v>516</v>
      </c>
      <c r="B420" s="98" t="s">
        <v>229</v>
      </c>
      <c r="C420" s="98" t="s">
        <v>229</v>
      </c>
      <c r="D420" s="98" t="s">
        <v>561</v>
      </c>
      <c r="E420" s="98" t="s">
        <v>517</v>
      </c>
      <c r="F420" s="118">
        <v>252.56</v>
      </c>
      <c r="G420" s="118">
        <v>252.56</v>
      </c>
      <c r="H420" s="118">
        <f t="shared" si="44"/>
        <v>100</v>
      </c>
    </row>
    <row r="421" spans="1:8" ht="12.75">
      <c r="A421" s="97" t="s">
        <v>827</v>
      </c>
      <c r="B421" s="98" t="s">
        <v>229</v>
      </c>
      <c r="C421" s="98" t="s">
        <v>185</v>
      </c>
      <c r="D421" s="98"/>
      <c r="E421" s="98"/>
      <c r="F421" s="118">
        <f>F422+F436+F450+F455</f>
        <v>4970.397000000001</v>
      </c>
      <c r="G421" s="118">
        <f>G422+G436+G450+G455</f>
        <v>4846.37039</v>
      </c>
      <c r="H421" s="118">
        <f t="shared" si="44"/>
        <v>97.5</v>
      </c>
    </row>
    <row r="422" spans="1:8" ht="38.25">
      <c r="A422" s="97" t="s">
        <v>858</v>
      </c>
      <c r="B422" s="98" t="s">
        <v>229</v>
      </c>
      <c r="C422" s="98" t="s">
        <v>185</v>
      </c>
      <c r="D422" s="98" t="s">
        <v>134</v>
      </c>
      <c r="E422" s="98"/>
      <c r="F422" s="116">
        <f>F423</f>
        <v>1326.15</v>
      </c>
      <c r="G422" s="116">
        <f>G423</f>
        <v>1283.6570299999998</v>
      </c>
      <c r="H422" s="116">
        <f t="shared" si="44"/>
        <v>96.8</v>
      </c>
    </row>
    <row r="423" spans="1:8" ht="12.75">
      <c r="A423" s="97" t="s">
        <v>139</v>
      </c>
      <c r="B423" s="98" t="s">
        <v>229</v>
      </c>
      <c r="C423" s="98" t="s">
        <v>185</v>
      </c>
      <c r="D423" s="98" t="s">
        <v>140</v>
      </c>
      <c r="E423" s="98"/>
      <c r="F423" s="116">
        <f>F424+F428+F432</f>
        <v>1326.15</v>
      </c>
      <c r="G423" s="116">
        <f>G424+G428+G432</f>
        <v>1283.6570299999998</v>
      </c>
      <c r="H423" s="116">
        <f t="shared" si="44"/>
        <v>96.8</v>
      </c>
    </row>
    <row r="424" spans="1:8" ht="51">
      <c r="A424" s="97" t="s">
        <v>470</v>
      </c>
      <c r="B424" s="98" t="s">
        <v>229</v>
      </c>
      <c r="C424" s="98" t="s">
        <v>185</v>
      </c>
      <c r="D424" s="98" t="s">
        <v>140</v>
      </c>
      <c r="E424" s="98" t="s">
        <v>471</v>
      </c>
      <c r="F424" s="116">
        <f>F425</f>
        <v>1059.7</v>
      </c>
      <c r="G424" s="116">
        <f>G425</f>
        <v>1058.65458</v>
      </c>
      <c r="H424" s="116">
        <f t="shared" si="44"/>
        <v>99.9</v>
      </c>
    </row>
    <row r="425" spans="1:8" ht="25.5">
      <c r="A425" s="97" t="s">
        <v>472</v>
      </c>
      <c r="B425" s="98" t="s">
        <v>229</v>
      </c>
      <c r="C425" s="98" t="s">
        <v>185</v>
      </c>
      <c r="D425" s="98" t="s">
        <v>140</v>
      </c>
      <c r="E425" s="98" t="s">
        <v>473</v>
      </c>
      <c r="F425" s="116">
        <f>SUM(F426:F427)</f>
        <v>1059.7</v>
      </c>
      <c r="G425" s="116">
        <f>SUM(G426:G427)</f>
        <v>1058.65458</v>
      </c>
      <c r="H425" s="116">
        <f t="shared" si="44"/>
        <v>99.9</v>
      </c>
    </row>
    <row r="426" spans="1:8" ht="12.75">
      <c r="A426" s="97" t="s">
        <v>474</v>
      </c>
      <c r="B426" s="98" t="s">
        <v>229</v>
      </c>
      <c r="C426" s="98" t="s">
        <v>185</v>
      </c>
      <c r="D426" s="98" t="s">
        <v>140</v>
      </c>
      <c r="E426" s="98" t="s">
        <v>475</v>
      </c>
      <c r="F426" s="118">
        <v>1059</v>
      </c>
      <c r="G426" s="118">
        <v>1058.65458</v>
      </c>
      <c r="H426" s="118">
        <f t="shared" si="44"/>
        <v>100</v>
      </c>
    </row>
    <row r="427" spans="1:8" ht="25.5">
      <c r="A427" s="97" t="s">
        <v>492</v>
      </c>
      <c r="B427" s="98" t="s">
        <v>229</v>
      </c>
      <c r="C427" s="98" t="s">
        <v>185</v>
      </c>
      <c r="D427" s="98" t="s">
        <v>140</v>
      </c>
      <c r="E427" s="98" t="s">
        <v>493</v>
      </c>
      <c r="F427" s="118">
        <v>0.7</v>
      </c>
      <c r="G427" s="118"/>
      <c r="H427" s="118"/>
    </row>
    <row r="428" spans="1:8" ht="25.5">
      <c r="A428" s="97" t="s">
        <v>476</v>
      </c>
      <c r="B428" s="98" t="s">
        <v>229</v>
      </c>
      <c r="C428" s="98" t="s">
        <v>185</v>
      </c>
      <c r="D428" s="98" t="s">
        <v>140</v>
      </c>
      <c r="E428" s="98" t="s">
        <v>477</v>
      </c>
      <c r="F428" s="116">
        <f>F429</f>
        <v>264.45</v>
      </c>
      <c r="G428" s="116">
        <f>G429</f>
        <v>224.80124999999998</v>
      </c>
      <c r="H428" s="116">
        <f t="shared" si="44"/>
        <v>85</v>
      </c>
    </row>
    <row r="429" spans="1:8" ht="25.5">
      <c r="A429" s="97" t="s">
        <v>478</v>
      </c>
      <c r="B429" s="98" t="s">
        <v>229</v>
      </c>
      <c r="C429" s="98" t="s">
        <v>185</v>
      </c>
      <c r="D429" s="98" t="s">
        <v>140</v>
      </c>
      <c r="E429" s="98" t="s">
        <v>479</v>
      </c>
      <c r="F429" s="116">
        <f>SUM(F430:F431)</f>
        <v>264.45</v>
      </c>
      <c r="G429" s="116">
        <f>SUM(G430:G431)</f>
        <v>224.80124999999998</v>
      </c>
      <c r="H429" s="116">
        <f t="shared" si="44"/>
        <v>85</v>
      </c>
    </row>
    <row r="430" spans="1:8" ht="38.25">
      <c r="A430" s="97" t="s">
        <v>480</v>
      </c>
      <c r="B430" s="98" t="s">
        <v>229</v>
      </c>
      <c r="C430" s="98" t="s">
        <v>185</v>
      </c>
      <c r="D430" s="98" t="s">
        <v>140</v>
      </c>
      <c r="E430" s="98" t="s">
        <v>481</v>
      </c>
      <c r="F430" s="118">
        <v>195.1</v>
      </c>
      <c r="G430" s="118">
        <v>194.6847</v>
      </c>
      <c r="H430" s="118">
        <f t="shared" si="44"/>
        <v>99.8</v>
      </c>
    </row>
    <row r="431" spans="1:8" ht="25.5">
      <c r="A431" s="97" t="s">
        <v>482</v>
      </c>
      <c r="B431" s="98" t="s">
        <v>229</v>
      </c>
      <c r="C431" s="98" t="s">
        <v>185</v>
      </c>
      <c r="D431" s="98" t="s">
        <v>140</v>
      </c>
      <c r="E431" s="98" t="s">
        <v>483</v>
      </c>
      <c r="F431" s="118">
        <v>69.35</v>
      </c>
      <c r="G431" s="118">
        <v>30.11655</v>
      </c>
      <c r="H431" s="118">
        <f t="shared" si="44"/>
        <v>43.4</v>
      </c>
    </row>
    <row r="432" spans="1:8" ht="12.75">
      <c r="A432" s="97" t="s">
        <v>484</v>
      </c>
      <c r="B432" s="98" t="s">
        <v>229</v>
      </c>
      <c r="C432" s="98" t="s">
        <v>185</v>
      </c>
      <c r="D432" s="98" t="s">
        <v>140</v>
      </c>
      <c r="E432" s="98" t="s">
        <v>485</v>
      </c>
      <c r="F432" s="116">
        <f>F433</f>
        <v>2</v>
      </c>
      <c r="G432" s="116">
        <f>G433</f>
        <v>0.2012</v>
      </c>
      <c r="H432" s="116">
        <f t="shared" si="44"/>
        <v>10.1</v>
      </c>
    </row>
    <row r="433" spans="1:8" ht="12.75">
      <c r="A433" s="97" t="s">
        <v>486</v>
      </c>
      <c r="B433" s="98" t="s">
        <v>229</v>
      </c>
      <c r="C433" s="98" t="s">
        <v>185</v>
      </c>
      <c r="D433" s="98" t="s">
        <v>140</v>
      </c>
      <c r="E433" s="98" t="s">
        <v>487</v>
      </c>
      <c r="F433" s="116">
        <f>F434+F435</f>
        <v>2</v>
      </c>
      <c r="G433" s="116">
        <f>G434+G435</f>
        <v>0.2012</v>
      </c>
      <c r="H433" s="116">
        <f t="shared" si="44"/>
        <v>10.1</v>
      </c>
    </row>
    <row r="434" spans="1:8" ht="25.5">
      <c r="A434" s="97" t="s">
        <v>141</v>
      </c>
      <c r="B434" s="98" t="s">
        <v>229</v>
      </c>
      <c r="C434" s="98" t="s">
        <v>185</v>
      </c>
      <c r="D434" s="98" t="s">
        <v>140</v>
      </c>
      <c r="E434" s="98" t="s">
        <v>489</v>
      </c>
      <c r="F434" s="118">
        <v>0.5</v>
      </c>
      <c r="G434" s="118"/>
      <c r="H434" s="118"/>
    </row>
    <row r="435" spans="1:8" ht="25.5">
      <c r="A435" s="97" t="s">
        <v>490</v>
      </c>
      <c r="B435" s="98" t="s">
        <v>229</v>
      </c>
      <c r="C435" s="98" t="s">
        <v>185</v>
      </c>
      <c r="D435" s="98" t="s">
        <v>140</v>
      </c>
      <c r="E435" s="98" t="s">
        <v>491</v>
      </c>
      <c r="F435" s="118">
        <v>1.5</v>
      </c>
      <c r="G435" s="118">
        <v>0.2012</v>
      </c>
      <c r="H435" s="118">
        <f t="shared" si="44"/>
        <v>13.4</v>
      </c>
    </row>
    <row r="436" spans="1:8" ht="76.5">
      <c r="A436" s="97" t="s">
        <v>246</v>
      </c>
      <c r="B436" s="98" t="s">
        <v>229</v>
      </c>
      <c r="C436" s="98" t="s">
        <v>185</v>
      </c>
      <c r="D436" s="98" t="s">
        <v>247</v>
      </c>
      <c r="E436" s="98"/>
      <c r="F436" s="116">
        <f>F437</f>
        <v>3531.477</v>
      </c>
      <c r="G436" s="116">
        <f>G437</f>
        <v>3450.2465599999996</v>
      </c>
      <c r="H436" s="116">
        <f t="shared" si="44"/>
        <v>97.7</v>
      </c>
    </row>
    <row r="437" spans="1:8" ht="25.5">
      <c r="A437" s="97" t="s">
        <v>539</v>
      </c>
      <c r="B437" s="98" t="s">
        <v>229</v>
      </c>
      <c r="C437" s="98" t="s">
        <v>185</v>
      </c>
      <c r="D437" s="98" t="s">
        <v>248</v>
      </c>
      <c r="E437" s="98"/>
      <c r="F437" s="116">
        <f>F438+F442+F446</f>
        <v>3531.477</v>
      </c>
      <c r="G437" s="116">
        <f>G438+G442+G446</f>
        <v>3450.2465599999996</v>
      </c>
      <c r="H437" s="116">
        <f t="shared" si="44"/>
        <v>97.7</v>
      </c>
    </row>
    <row r="438" spans="1:8" ht="51">
      <c r="A438" s="97" t="s">
        <v>470</v>
      </c>
      <c r="B438" s="98" t="s">
        <v>229</v>
      </c>
      <c r="C438" s="98" t="s">
        <v>185</v>
      </c>
      <c r="D438" s="98" t="s">
        <v>248</v>
      </c>
      <c r="E438" s="98" t="s">
        <v>471</v>
      </c>
      <c r="F438" s="116">
        <f>F439</f>
        <v>3229.325</v>
      </c>
      <c r="G438" s="116">
        <f>G439</f>
        <v>3223.7920099999997</v>
      </c>
      <c r="H438" s="116">
        <f t="shared" si="44"/>
        <v>99.8</v>
      </c>
    </row>
    <row r="439" spans="1:8" ht="25.5">
      <c r="A439" s="97" t="s">
        <v>506</v>
      </c>
      <c r="B439" s="98" t="s">
        <v>229</v>
      </c>
      <c r="C439" s="98" t="s">
        <v>185</v>
      </c>
      <c r="D439" s="98" t="s">
        <v>248</v>
      </c>
      <c r="E439" s="98" t="s">
        <v>507</v>
      </c>
      <c r="F439" s="116">
        <f>SUM(F440,F441)</f>
        <v>3229.325</v>
      </c>
      <c r="G439" s="116">
        <f>SUM(G440,G441)</f>
        <v>3223.7920099999997</v>
      </c>
      <c r="H439" s="116">
        <f t="shared" si="44"/>
        <v>99.8</v>
      </c>
    </row>
    <row r="440" spans="1:8" ht="12.75">
      <c r="A440" s="97" t="s">
        <v>474</v>
      </c>
      <c r="B440" s="98" t="s">
        <v>229</v>
      </c>
      <c r="C440" s="98" t="s">
        <v>185</v>
      </c>
      <c r="D440" s="98" t="s">
        <v>248</v>
      </c>
      <c r="E440" s="98" t="s">
        <v>508</v>
      </c>
      <c r="F440" s="118">
        <f>3183.225+42.5</f>
        <v>3225.725</v>
      </c>
      <c r="G440" s="118">
        <v>3220.80671</v>
      </c>
      <c r="H440" s="118">
        <f t="shared" si="44"/>
        <v>99.8</v>
      </c>
    </row>
    <row r="441" spans="1:8" ht="25.5">
      <c r="A441" s="97" t="s">
        <v>492</v>
      </c>
      <c r="B441" s="98" t="s">
        <v>229</v>
      </c>
      <c r="C441" s="98" t="s">
        <v>185</v>
      </c>
      <c r="D441" s="98" t="s">
        <v>248</v>
      </c>
      <c r="E441" s="98" t="s">
        <v>509</v>
      </c>
      <c r="F441" s="118">
        <f>22.5-18.9</f>
        <v>3.6000000000000014</v>
      </c>
      <c r="G441" s="118">
        <v>2.9853</v>
      </c>
      <c r="H441" s="118">
        <f t="shared" si="44"/>
        <v>82.9</v>
      </c>
    </row>
    <row r="442" spans="1:8" ht="25.5">
      <c r="A442" s="97" t="s">
        <v>476</v>
      </c>
      <c r="B442" s="98" t="s">
        <v>229</v>
      </c>
      <c r="C442" s="98" t="s">
        <v>185</v>
      </c>
      <c r="D442" s="98" t="s">
        <v>248</v>
      </c>
      <c r="E442" s="98" t="s">
        <v>477</v>
      </c>
      <c r="F442" s="116">
        <f>F443</f>
        <v>298.652</v>
      </c>
      <c r="G442" s="116">
        <f>G443</f>
        <v>225.59777</v>
      </c>
      <c r="H442" s="116">
        <f t="shared" si="44"/>
        <v>75.5</v>
      </c>
    </row>
    <row r="443" spans="1:8" ht="25.5">
      <c r="A443" s="97" t="s">
        <v>478</v>
      </c>
      <c r="B443" s="98" t="s">
        <v>229</v>
      </c>
      <c r="C443" s="98" t="s">
        <v>185</v>
      </c>
      <c r="D443" s="98" t="s">
        <v>248</v>
      </c>
      <c r="E443" s="98" t="s">
        <v>479</v>
      </c>
      <c r="F443" s="116">
        <f>SUM(F444:F445)</f>
        <v>298.652</v>
      </c>
      <c r="G443" s="116">
        <f>SUM(G444:G445)</f>
        <v>225.59777</v>
      </c>
      <c r="H443" s="116">
        <f t="shared" si="44"/>
        <v>75.5</v>
      </c>
    </row>
    <row r="444" spans="1:8" ht="38.25">
      <c r="A444" s="97" t="s">
        <v>480</v>
      </c>
      <c r="B444" s="98" t="s">
        <v>229</v>
      </c>
      <c r="C444" s="98" t="s">
        <v>185</v>
      </c>
      <c r="D444" s="98" t="s">
        <v>248</v>
      </c>
      <c r="E444" s="98" t="s">
        <v>481</v>
      </c>
      <c r="F444" s="118">
        <f>175.7+1</f>
        <v>176.7</v>
      </c>
      <c r="G444" s="118">
        <v>160.95693</v>
      </c>
      <c r="H444" s="118">
        <f t="shared" si="44"/>
        <v>91.1</v>
      </c>
    </row>
    <row r="445" spans="1:8" ht="25.5">
      <c r="A445" s="97" t="s">
        <v>482</v>
      </c>
      <c r="B445" s="98" t="s">
        <v>229</v>
      </c>
      <c r="C445" s="98" t="s">
        <v>185</v>
      </c>
      <c r="D445" s="98" t="s">
        <v>248</v>
      </c>
      <c r="E445" s="98" t="s">
        <v>483</v>
      </c>
      <c r="F445" s="118">
        <f>144.552-22.6</f>
        <v>121.952</v>
      </c>
      <c r="G445" s="118">
        <v>64.64084</v>
      </c>
      <c r="H445" s="118">
        <f aca="true" t="shared" si="49" ref="H445:H505">ROUND(G445/F445*100,1)</f>
        <v>53</v>
      </c>
    </row>
    <row r="446" spans="1:8" ht="12.75">
      <c r="A446" s="97" t="s">
        <v>484</v>
      </c>
      <c r="B446" s="98" t="s">
        <v>229</v>
      </c>
      <c r="C446" s="98" t="s">
        <v>185</v>
      </c>
      <c r="D446" s="98" t="s">
        <v>248</v>
      </c>
      <c r="E446" s="98" t="s">
        <v>485</v>
      </c>
      <c r="F446" s="116">
        <f>F447</f>
        <v>3.5</v>
      </c>
      <c r="G446" s="116">
        <f>G447</f>
        <v>0.85678</v>
      </c>
      <c r="H446" s="116">
        <f t="shared" si="49"/>
        <v>24.5</v>
      </c>
    </row>
    <row r="447" spans="1:8" ht="12.75">
      <c r="A447" s="97" t="s">
        <v>486</v>
      </c>
      <c r="B447" s="98" t="s">
        <v>229</v>
      </c>
      <c r="C447" s="98" t="s">
        <v>185</v>
      </c>
      <c r="D447" s="98" t="s">
        <v>248</v>
      </c>
      <c r="E447" s="98" t="s">
        <v>487</v>
      </c>
      <c r="F447" s="116">
        <f>F448+F449</f>
        <v>3.5</v>
      </c>
      <c r="G447" s="116">
        <f>G448+G449</f>
        <v>0.85678</v>
      </c>
      <c r="H447" s="116">
        <f t="shared" si="49"/>
        <v>24.5</v>
      </c>
    </row>
    <row r="448" spans="1:8" ht="25.5">
      <c r="A448" s="97" t="s">
        <v>141</v>
      </c>
      <c r="B448" s="98" t="s">
        <v>229</v>
      </c>
      <c r="C448" s="98" t="s">
        <v>185</v>
      </c>
      <c r="D448" s="98" t="s">
        <v>248</v>
      </c>
      <c r="E448" s="98" t="s">
        <v>489</v>
      </c>
      <c r="F448" s="118">
        <f>2.5-2</f>
        <v>0.5</v>
      </c>
      <c r="G448" s="118">
        <v>0.248</v>
      </c>
      <c r="H448" s="118">
        <f t="shared" si="49"/>
        <v>49.6</v>
      </c>
    </row>
    <row r="449" spans="1:8" ht="25.5">
      <c r="A449" s="97" t="s">
        <v>490</v>
      </c>
      <c r="B449" s="98" t="s">
        <v>229</v>
      </c>
      <c r="C449" s="98" t="s">
        <v>185</v>
      </c>
      <c r="D449" s="98" t="s">
        <v>248</v>
      </c>
      <c r="E449" s="98" t="s">
        <v>491</v>
      </c>
      <c r="F449" s="118">
        <v>3</v>
      </c>
      <c r="G449" s="118">
        <v>0.60878</v>
      </c>
      <c r="H449" s="118">
        <f t="shared" si="49"/>
        <v>20.3</v>
      </c>
    </row>
    <row r="450" spans="1:8" ht="102">
      <c r="A450" s="97" t="s">
        <v>144</v>
      </c>
      <c r="B450" s="98" t="s">
        <v>229</v>
      </c>
      <c r="C450" s="98" t="s">
        <v>185</v>
      </c>
      <c r="D450" s="98" t="s">
        <v>145</v>
      </c>
      <c r="E450" s="98"/>
      <c r="F450" s="116">
        <f aca="true" t="shared" si="50" ref="F450:G453">F451</f>
        <v>101.5</v>
      </c>
      <c r="G450" s="116">
        <f t="shared" si="50"/>
        <v>101.5</v>
      </c>
      <c r="H450" s="116">
        <f t="shared" si="49"/>
        <v>100</v>
      </c>
    </row>
    <row r="451" spans="1:8" ht="63.75">
      <c r="A451" s="97" t="s">
        <v>770</v>
      </c>
      <c r="B451" s="98" t="s">
        <v>229</v>
      </c>
      <c r="C451" s="98" t="s">
        <v>185</v>
      </c>
      <c r="D451" s="98" t="s">
        <v>771</v>
      </c>
      <c r="E451" s="98"/>
      <c r="F451" s="116">
        <f t="shared" si="50"/>
        <v>101.5</v>
      </c>
      <c r="G451" s="116">
        <f t="shared" si="50"/>
        <v>101.5</v>
      </c>
      <c r="H451" s="116">
        <f t="shared" si="49"/>
        <v>100</v>
      </c>
    </row>
    <row r="452" spans="1:8" ht="51">
      <c r="A452" s="97" t="s">
        <v>470</v>
      </c>
      <c r="B452" s="98" t="s">
        <v>229</v>
      </c>
      <c r="C452" s="98" t="s">
        <v>185</v>
      </c>
      <c r="D452" s="98" t="s">
        <v>771</v>
      </c>
      <c r="E452" s="98" t="s">
        <v>471</v>
      </c>
      <c r="F452" s="116">
        <f t="shared" si="50"/>
        <v>101.5</v>
      </c>
      <c r="G452" s="116">
        <f t="shared" si="50"/>
        <v>101.5</v>
      </c>
      <c r="H452" s="116">
        <f t="shared" si="49"/>
        <v>100</v>
      </c>
    </row>
    <row r="453" spans="1:8" ht="25.5">
      <c r="A453" s="97" t="s">
        <v>506</v>
      </c>
      <c r="B453" s="98" t="s">
        <v>229</v>
      </c>
      <c r="C453" s="98" t="s">
        <v>185</v>
      </c>
      <c r="D453" s="98" t="s">
        <v>771</v>
      </c>
      <c r="E453" s="98" t="s">
        <v>507</v>
      </c>
      <c r="F453" s="116">
        <f t="shared" si="50"/>
        <v>101.5</v>
      </c>
      <c r="G453" s="116">
        <f t="shared" si="50"/>
        <v>101.5</v>
      </c>
      <c r="H453" s="116">
        <f t="shared" si="49"/>
        <v>100</v>
      </c>
    </row>
    <row r="454" spans="1:8" ht="12.75">
      <c r="A454" s="97" t="s">
        <v>474</v>
      </c>
      <c r="B454" s="98" t="s">
        <v>229</v>
      </c>
      <c r="C454" s="98" t="s">
        <v>185</v>
      </c>
      <c r="D454" s="98" t="s">
        <v>771</v>
      </c>
      <c r="E454" s="98" t="s">
        <v>508</v>
      </c>
      <c r="F454" s="118">
        <v>101.5</v>
      </c>
      <c r="G454" s="118">
        <v>101.5</v>
      </c>
      <c r="H454" s="118">
        <f t="shared" si="49"/>
        <v>100</v>
      </c>
    </row>
    <row r="455" spans="1:8" ht="51">
      <c r="A455" s="97" t="s">
        <v>753</v>
      </c>
      <c r="B455" s="98" t="s">
        <v>229</v>
      </c>
      <c r="C455" s="98" t="s">
        <v>185</v>
      </c>
      <c r="D455" s="98" t="s">
        <v>562</v>
      </c>
      <c r="E455" s="98"/>
      <c r="F455" s="116">
        <f>F456</f>
        <v>11.27</v>
      </c>
      <c r="G455" s="116">
        <f>G456</f>
        <v>10.9668</v>
      </c>
      <c r="H455" s="116">
        <f t="shared" si="49"/>
        <v>97.3</v>
      </c>
    </row>
    <row r="456" spans="1:8" ht="25.5">
      <c r="A456" s="97" t="s">
        <v>476</v>
      </c>
      <c r="B456" s="98" t="s">
        <v>229</v>
      </c>
      <c r="C456" s="98" t="s">
        <v>185</v>
      </c>
      <c r="D456" s="98" t="s">
        <v>562</v>
      </c>
      <c r="E456" s="98" t="s">
        <v>477</v>
      </c>
      <c r="F456" s="116">
        <f>F457</f>
        <v>11.27</v>
      </c>
      <c r="G456" s="116">
        <f>G457</f>
        <v>10.9668</v>
      </c>
      <c r="H456" s="116">
        <f t="shared" si="49"/>
        <v>97.3</v>
      </c>
    </row>
    <row r="457" spans="1:8" ht="25.5">
      <c r="A457" s="97" t="s">
        <v>478</v>
      </c>
      <c r="B457" s="98" t="s">
        <v>229</v>
      </c>
      <c r="C457" s="98" t="s">
        <v>185</v>
      </c>
      <c r="D457" s="98" t="s">
        <v>562</v>
      </c>
      <c r="E457" s="98" t="s">
        <v>479</v>
      </c>
      <c r="F457" s="116">
        <f>SUM(F458)</f>
        <v>11.27</v>
      </c>
      <c r="G457" s="116">
        <f>SUM(G458)</f>
        <v>10.9668</v>
      </c>
      <c r="H457" s="116">
        <f t="shared" si="49"/>
        <v>97.3</v>
      </c>
    </row>
    <row r="458" spans="1:8" ht="25.5">
      <c r="A458" s="97" t="s">
        <v>482</v>
      </c>
      <c r="B458" s="98" t="s">
        <v>229</v>
      </c>
      <c r="C458" s="98" t="s">
        <v>185</v>
      </c>
      <c r="D458" s="98" t="s">
        <v>562</v>
      </c>
      <c r="E458" s="98" t="s">
        <v>483</v>
      </c>
      <c r="F458" s="118">
        <v>11.27</v>
      </c>
      <c r="G458" s="118">
        <v>10.9668</v>
      </c>
      <c r="H458" s="118">
        <f t="shared" si="49"/>
        <v>97.3</v>
      </c>
    </row>
    <row r="459" spans="1:8" ht="12.75">
      <c r="A459" s="113" t="s">
        <v>676</v>
      </c>
      <c r="B459" s="197" t="s">
        <v>249</v>
      </c>
      <c r="C459" s="96"/>
      <c r="D459" s="96"/>
      <c r="E459" s="96"/>
      <c r="F459" s="114">
        <f>F460+F481</f>
        <v>11783.624</v>
      </c>
      <c r="G459" s="114">
        <f>G460+G481</f>
        <v>11686.52065</v>
      </c>
      <c r="H459" s="114">
        <f t="shared" si="49"/>
        <v>99.2</v>
      </c>
    </row>
    <row r="460" spans="1:8" ht="12.75">
      <c r="A460" s="97" t="s">
        <v>828</v>
      </c>
      <c r="B460" s="98" t="s">
        <v>249</v>
      </c>
      <c r="C460" s="98" t="s">
        <v>131</v>
      </c>
      <c r="D460" s="98"/>
      <c r="E460" s="98"/>
      <c r="F460" s="116">
        <f>F461+F467</f>
        <v>11484.624</v>
      </c>
      <c r="G460" s="116">
        <f>G461+G467</f>
        <v>11388.88041</v>
      </c>
      <c r="H460" s="116">
        <f t="shared" si="49"/>
        <v>99.2</v>
      </c>
    </row>
    <row r="461" spans="1:8" ht="25.5">
      <c r="A461" s="97" t="s">
        <v>675</v>
      </c>
      <c r="B461" s="98" t="s">
        <v>249</v>
      </c>
      <c r="C461" s="98" t="s">
        <v>131</v>
      </c>
      <c r="D461" s="98" t="s">
        <v>250</v>
      </c>
      <c r="E461" s="98"/>
      <c r="F461" s="116">
        <f aca="true" t="shared" si="51" ref="F461:G465">F462</f>
        <v>9376.476</v>
      </c>
      <c r="G461" s="116">
        <f t="shared" si="51"/>
        <v>9376.47572</v>
      </c>
      <c r="H461" s="116">
        <f t="shared" si="49"/>
        <v>100</v>
      </c>
    </row>
    <row r="462" spans="1:8" ht="38.25">
      <c r="A462" s="97" t="s">
        <v>563</v>
      </c>
      <c r="B462" s="98" t="s">
        <v>249</v>
      </c>
      <c r="C462" s="98" t="s">
        <v>131</v>
      </c>
      <c r="D462" s="98" t="s">
        <v>564</v>
      </c>
      <c r="E462" s="98"/>
      <c r="F462" s="116">
        <f t="shared" si="51"/>
        <v>9376.476</v>
      </c>
      <c r="G462" s="116">
        <f t="shared" si="51"/>
        <v>9376.47572</v>
      </c>
      <c r="H462" s="116">
        <f t="shared" si="49"/>
        <v>100</v>
      </c>
    </row>
    <row r="463" spans="1:8" ht="51">
      <c r="A463" s="97" t="s">
        <v>565</v>
      </c>
      <c r="B463" s="98" t="s">
        <v>249</v>
      </c>
      <c r="C463" s="98" t="s">
        <v>131</v>
      </c>
      <c r="D463" s="98" t="s">
        <v>674</v>
      </c>
      <c r="E463" s="98"/>
      <c r="F463" s="116">
        <f t="shared" si="51"/>
        <v>9376.476</v>
      </c>
      <c r="G463" s="116">
        <f t="shared" si="51"/>
        <v>9376.47572</v>
      </c>
      <c r="H463" s="116">
        <f t="shared" si="49"/>
        <v>100</v>
      </c>
    </row>
    <row r="464" spans="1:8" ht="38.25">
      <c r="A464" s="97" t="s">
        <v>512</v>
      </c>
      <c r="B464" s="98" t="s">
        <v>249</v>
      </c>
      <c r="C464" s="98" t="s">
        <v>131</v>
      </c>
      <c r="D464" s="98" t="s">
        <v>674</v>
      </c>
      <c r="E464" s="98" t="s">
        <v>513</v>
      </c>
      <c r="F464" s="116">
        <f t="shared" si="51"/>
        <v>9376.476</v>
      </c>
      <c r="G464" s="116">
        <f t="shared" si="51"/>
        <v>9376.47572</v>
      </c>
      <c r="H464" s="116">
        <f t="shared" si="49"/>
        <v>100</v>
      </c>
    </row>
    <row r="465" spans="1:8" ht="12.75">
      <c r="A465" s="97" t="s">
        <v>514</v>
      </c>
      <c r="B465" s="98" t="s">
        <v>249</v>
      </c>
      <c r="C465" s="98" t="s">
        <v>131</v>
      </c>
      <c r="D465" s="98" t="s">
        <v>674</v>
      </c>
      <c r="E465" s="98" t="s">
        <v>515</v>
      </c>
      <c r="F465" s="116">
        <f t="shared" si="51"/>
        <v>9376.476</v>
      </c>
      <c r="G465" s="116">
        <f t="shared" si="51"/>
        <v>9376.47572</v>
      </c>
      <c r="H465" s="116">
        <f t="shared" si="49"/>
        <v>100</v>
      </c>
    </row>
    <row r="466" spans="1:8" ht="51">
      <c r="A466" s="97" t="s">
        <v>545</v>
      </c>
      <c r="B466" s="98" t="s">
        <v>249</v>
      </c>
      <c r="C466" s="98" t="s">
        <v>131</v>
      </c>
      <c r="D466" s="98" t="s">
        <v>674</v>
      </c>
      <c r="E466" s="98" t="s">
        <v>546</v>
      </c>
      <c r="F466" s="118">
        <v>9376.476</v>
      </c>
      <c r="G466" s="118">
        <v>9376.47572</v>
      </c>
      <c r="H466" s="118">
        <f t="shared" si="49"/>
        <v>100</v>
      </c>
    </row>
    <row r="467" spans="1:8" ht="12.75">
      <c r="A467" s="97" t="s">
        <v>251</v>
      </c>
      <c r="B467" s="98" t="s">
        <v>249</v>
      </c>
      <c r="C467" s="98" t="s">
        <v>131</v>
      </c>
      <c r="D467" s="98" t="s">
        <v>252</v>
      </c>
      <c r="E467" s="98"/>
      <c r="F467" s="116">
        <f>F468</f>
        <v>2108.148</v>
      </c>
      <c r="G467" s="116">
        <f>G468</f>
        <v>2012.4046899999998</v>
      </c>
      <c r="H467" s="116">
        <f t="shared" si="49"/>
        <v>95.5</v>
      </c>
    </row>
    <row r="468" spans="1:8" ht="25.5">
      <c r="A468" s="97" t="s">
        <v>539</v>
      </c>
      <c r="B468" s="98" t="s">
        <v>249</v>
      </c>
      <c r="C468" s="98" t="s">
        <v>131</v>
      </c>
      <c r="D468" s="98" t="s">
        <v>253</v>
      </c>
      <c r="E468" s="98"/>
      <c r="F468" s="116">
        <f>F469+F473+F477</f>
        <v>2108.148</v>
      </c>
      <c r="G468" s="116">
        <f>G469+G473+G477</f>
        <v>2012.4046899999998</v>
      </c>
      <c r="H468" s="116">
        <f t="shared" si="49"/>
        <v>95.5</v>
      </c>
    </row>
    <row r="469" spans="1:8" ht="51">
      <c r="A469" s="97" t="s">
        <v>470</v>
      </c>
      <c r="B469" s="98" t="s">
        <v>249</v>
      </c>
      <c r="C469" s="98" t="s">
        <v>131</v>
      </c>
      <c r="D469" s="98" t="s">
        <v>253</v>
      </c>
      <c r="E469" s="98" t="s">
        <v>471</v>
      </c>
      <c r="F469" s="116">
        <f>F470</f>
        <v>1660</v>
      </c>
      <c r="G469" s="116">
        <f>G470</f>
        <v>1606.79938</v>
      </c>
      <c r="H469" s="116">
        <f t="shared" si="49"/>
        <v>96.8</v>
      </c>
    </row>
    <row r="470" spans="1:8" ht="25.5">
      <c r="A470" s="97" t="s">
        <v>506</v>
      </c>
      <c r="B470" s="98" t="s">
        <v>249</v>
      </c>
      <c r="C470" s="98" t="s">
        <v>131</v>
      </c>
      <c r="D470" s="98" t="s">
        <v>253</v>
      </c>
      <c r="E470" s="98" t="s">
        <v>507</v>
      </c>
      <c r="F470" s="116">
        <f>SUM(F471,F472)</f>
        <v>1660</v>
      </c>
      <c r="G470" s="116">
        <f>SUM(G471,G472)</f>
        <v>1606.79938</v>
      </c>
      <c r="H470" s="116">
        <f t="shared" si="49"/>
        <v>96.8</v>
      </c>
    </row>
    <row r="471" spans="1:8" ht="12.75">
      <c r="A471" s="97" t="s">
        <v>474</v>
      </c>
      <c r="B471" s="98" t="s">
        <v>249</v>
      </c>
      <c r="C471" s="98" t="s">
        <v>131</v>
      </c>
      <c r="D471" s="98" t="s">
        <v>253</v>
      </c>
      <c r="E471" s="98" t="s">
        <v>508</v>
      </c>
      <c r="F471" s="118">
        <v>1658</v>
      </c>
      <c r="G471" s="118">
        <v>1606.79938</v>
      </c>
      <c r="H471" s="118">
        <f t="shared" si="49"/>
        <v>96.9</v>
      </c>
    </row>
    <row r="472" spans="1:8" ht="25.5">
      <c r="A472" s="97" t="s">
        <v>492</v>
      </c>
      <c r="B472" s="98" t="s">
        <v>249</v>
      </c>
      <c r="C472" s="98" t="s">
        <v>131</v>
      </c>
      <c r="D472" s="98" t="s">
        <v>253</v>
      </c>
      <c r="E472" s="98" t="s">
        <v>509</v>
      </c>
      <c r="F472" s="118">
        <v>2</v>
      </c>
      <c r="G472" s="118"/>
      <c r="H472" s="118"/>
    </row>
    <row r="473" spans="1:8" ht="25.5">
      <c r="A473" s="97" t="s">
        <v>476</v>
      </c>
      <c r="B473" s="98" t="s">
        <v>249</v>
      </c>
      <c r="C473" s="98" t="s">
        <v>131</v>
      </c>
      <c r="D473" s="98" t="s">
        <v>253</v>
      </c>
      <c r="E473" s="98" t="s">
        <v>477</v>
      </c>
      <c r="F473" s="116">
        <f>F474</f>
        <v>413.64799999999997</v>
      </c>
      <c r="G473" s="116">
        <f>G474</f>
        <v>372.27673999999996</v>
      </c>
      <c r="H473" s="116">
        <f t="shared" si="49"/>
        <v>90</v>
      </c>
    </row>
    <row r="474" spans="1:8" ht="25.5">
      <c r="A474" s="97" t="s">
        <v>478</v>
      </c>
      <c r="B474" s="98" t="s">
        <v>249</v>
      </c>
      <c r="C474" s="98" t="s">
        <v>131</v>
      </c>
      <c r="D474" s="98" t="s">
        <v>253</v>
      </c>
      <c r="E474" s="98" t="s">
        <v>479</v>
      </c>
      <c r="F474" s="116">
        <f>SUM(F475:F476)</f>
        <v>413.64799999999997</v>
      </c>
      <c r="G474" s="116">
        <f>SUM(G475:G476)</f>
        <v>372.27673999999996</v>
      </c>
      <c r="H474" s="116">
        <f t="shared" si="49"/>
        <v>90</v>
      </c>
    </row>
    <row r="475" spans="1:8" ht="38.25">
      <c r="A475" s="97" t="s">
        <v>480</v>
      </c>
      <c r="B475" s="98" t="s">
        <v>249</v>
      </c>
      <c r="C475" s="98" t="s">
        <v>131</v>
      </c>
      <c r="D475" s="98" t="s">
        <v>253</v>
      </c>
      <c r="E475" s="98" t="s">
        <v>481</v>
      </c>
      <c r="F475" s="118">
        <f>33.9+5</f>
        <v>38.9</v>
      </c>
      <c r="G475" s="118">
        <v>36.02993</v>
      </c>
      <c r="H475" s="118">
        <f t="shared" si="49"/>
        <v>92.6</v>
      </c>
    </row>
    <row r="476" spans="1:8" ht="25.5">
      <c r="A476" s="97" t="s">
        <v>482</v>
      </c>
      <c r="B476" s="98" t="s">
        <v>249</v>
      </c>
      <c r="C476" s="98" t="s">
        <v>131</v>
      </c>
      <c r="D476" s="98" t="s">
        <v>253</v>
      </c>
      <c r="E476" s="98" t="s">
        <v>483</v>
      </c>
      <c r="F476" s="118">
        <v>374.748</v>
      </c>
      <c r="G476" s="118">
        <v>336.24681</v>
      </c>
      <c r="H476" s="118">
        <f t="shared" si="49"/>
        <v>89.7</v>
      </c>
    </row>
    <row r="477" spans="1:8" ht="12.75">
      <c r="A477" s="97" t="s">
        <v>484</v>
      </c>
      <c r="B477" s="98" t="s">
        <v>249</v>
      </c>
      <c r="C477" s="98" t="s">
        <v>131</v>
      </c>
      <c r="D477" s="98" t="s">
        <v>253</v>
      </c>
      <c r="E477" s="98" t="s">
        <v>485</v>
      </c>
      <c r="F477" s="116">
        <f>F478</f>
        <v>34.5</v>
      </c>
      <c r="G477" s="116">
        <f>G478</f>
        <v>33.32857</v>
      </c>
      <c r="H477" s="116">
        <f t="shared" si="49"/>
        <v>96.6</v>
      </c>
    </row>
    <row r="478" spans="1:8" ht="12.75">
      <c r="A478" s="97" t="s">
        <v>486</v>
      </c>
      <c r="B478" s="98" t="s">
        <v>249</v>
      </c>
      <c r="C478" s="98" t="s">
        <v>131</v>
      </c>
      <c r="D478" s="98" t="s">
        <v>253</v>
      </c>
      <c r="E478" s="98" t="s">
        <v>487</v>
      </c>
      <c r="F478" s="116">
        <f>F479+F480</f>
        <v>34.5</v>
      </c>
      <c r="G478" s="116">
        <f>G479+G480</f>
        <v>33.32857</v>
      </c>
      <c r="H478" s="116">
        <f t="shared" si="49"/>
        <v>96.6</v>
      </c>
    </row>
    <row r="479" spans="1:8" ht="25.5">
      <c r="A479" s="97" t="s">
        <v>141</v>
      </c>
      <c r="B479" s="98" t="s">
        <v>249</v>
      </c>
      <c r="C479" s="98" t="s">
        <v>131</v>
      </c>
      <c r="D479" s="98" t="s">
        <v>253</v>
      </c>
      <c r="E479" s="98" t="s">
        <v>489</v>
      </c>
      <c r="F479" s="118">
        <v>33.5</v>
      </c>
      <c r="G479" s="118">
        <v>33.083</v>
      </c>
      <c r="H479" s="118">
        <f t="shared" si="49"/>
        <v>98.8</v>
      </c>
    </row>
    <row r="480" spans="1:8" ht="25.5">
      <c r="A480" s="97" t="s">
        <v>490</v>
      </c>
      <c r="B480" s="98" t="s">
        <v>249</v>
      </c>
      <c r="C480" s="98" t="s">
        <v>131</v>
      </c>
      <c r="D480" s="98" t="s">
        <v>253</v>
      </c>
      <c r="E480" s="102" t="s">
        <v>491</v>
      </c>
      <c r="F480" s="195">
        <v>1</v>
      </c>
      <c r="G480" s="195">
        <v>0.24557</v>
      </c>
      <c r="H480" s="195">
        <f t="shared" si="49"/>
        <v>24.6</v>
      </c>
    </row>
    <row r="481" spans="1:8" ht="25.5">
      <c r="A481" s="103" t="s">
        <v>395</v>
      </c>
      <c r="B481" s="102" t="s">
        <v>249</v>
      </c>
      <c r="C481" s="102" t="s">
        <v>138</v>
      </c>
      <c r="D481" s="102"/>
      <c r="E481" s="102"/>
      <c r="F481" s="127">
        <f aca="true" t="shared" si="52" ref="F481:G484">F482</f>
        <v>299</v>
      </c>
      <c r="G481" s="127">
        <f t="shared" si="52"/>
        <v>297.64024</v>
      </c>
      <c r="H481" s="127">
        <f t="shared" si="49"/>
        <v>99.5</v>
      </c>
    </row>
    <row r="482" spans="1:8" ht="25.5">
      <c r="A482" s="103" t="s">
        <v>772</v>
      </c>
      <c r="B482" s="102" t="s">
        <v>249</v>
      </c>
      <c r="C482" s="102" t="s">
        <v>138</v>
      </c>
      <c r="D482" s="102" t="s">
        <v>773</v>
      </c>
      <c r="E482" s="102"/>
      <c r="F482" s="196">
        <f t="shared" si="52"/>
        <v>299</v>
      </c>
      <c r="G482" s="196">
        <f t="shared" si="52"/>
        <v>297.64024</v>
      </c>
      <c r="H482" s="196">
        <f t="shared" si="49"/>
        <v>99.5</v>
      </c>
    </row>
    <row r="483" spans="1:8" ht="25.5">
      <c r="A483" s="97" t="s">
        <v>476</v>
      </c>
      <c r="B483" s="102" t="s">
        <v>249</v>
      </c>
      <c r="C483" s="102" t="s">
        <v>138</v>
      </c>
      <c r="D483" s="102" t="s">
        <v>773</v>
      </c>
      <c r="E483" s="102" t="s">
        <v>477</v>
      </c>
      <c r="F483" s="196">
        <f t="shared" si="52"/>
        <v>299</v>
      </c>
      <c r="G483" s="196">
        <f t="shared" si="52"/>
        <v>297.64024</v>
      </c>
      <c r="H483" s="196">
        <f t="shared" si="49"/>
        <v>99.5</v>
      </c>
    </row>
    <row r="484" spans="1:8" ht="25.5">
      <c r="A484" s="97" t="s">
        <v>478</v>
      </c>
      <c r="B484" s="102" t="s">
        <v>249</v>
      </c>
      <c r="C484" s="102" t="s">
        <v>138</v>
      </c>
      <c r="D484" s="102" t="s">
        <v>773</v>
      </c>
      <c r="E484" s="102" t="s">
        <v>479</v>
      </c>
      <c r="F484" s="196">
        <f t="shared" si="52"/>
        <v>299</v>
      </c>
      <c r="G484" s="196">
        <f t="shared" si="52"/>
        <v>297.64024</v>
      </c>
      <c r="H484" s="196">
        <f t="shared" si="49"/>
        <v>99.5</v>
      </c>
    </row>
    <row r="485" spans="1:8" ht="25.5">
      <c r="A485" s="97" t="s">
        <v>482</v>
      </c>
      <c r="B485" s="102" t="s">
        <v>249</v>
      </c>
      <c r="C485" s="102" t="s">
        <v>138</v>
      </c>
      <c r="D485" s="102" t="s">
        <v>773</v>
      </c>
      <c r="E485" s="102" t="s">
        <v>483</v>
      </c>
      <c r="F485" s="195">
        <v>299</v>
      </c>
      <c r="G485" s="195">
        <v>297.64024</v>
      </c>
      <c r="H485" s="195">
        <f t="shared" si="49"/>
        <v>99.5</v>
      </c>
    </row>
    <row r="486" spans="1:8" ht="12.75">
      <c r="A486" s="113" t="s">
        <v>566</v>
      </c>
      <c r="B486" s="197" t="s">
        <v>254</v>
      </c>
      <c r="C486" s="96"/>
      <c r="D486" s="96"/>
      <c r="E486" s="96"/>
      <c r="F486" s="114">
        <f>F487+F493+F538+F551</f>
        <v>26034.068</v>
      </c>
      <c r="G486" s="114">
        <f>G487+G493+G538+G551</f>
        <v>24767.830779999997</v>
      </c>
      <c r="H486" s="114">
        <f t="shared" si="49"/>
        <v>95.1</v>
      </c>
    </row>
    <row r="487" spans="1:8" ht="12.75">
      <c r="A487" s="97" t="s">
        <v>829</v>
      </c>
      <c r="B487" s="98" t="s">
        <v>254</v>
      </c>
      <c r="C487" s="98" t="s">
        <v>131</v>
      </c>
      <c r="D487" s="98"/>
      <c r="E487" s="98"/>
      <c r="F487" s="118">
        <f aca="true" t="shared" si="53" ref="F487:G491">F488</f>
        <v>14.5</v>
      </c>
      <c r="G487" s="118">
        <f t="shared" si="53"/>
        <v>14.49242</v>
      </c>
      <c r="H487" s="118">
        <f t="shared" si="49"/>
        <v>99.9</v>
      </c>
    </row>
    <row r="488" spans="1:8" ht="25.5">
      <c r="A488" s="97" t="s">
        <v>255</v>
      </c>
      <c r="B488" s="98" t="s">
        <v>254</v>
      </c>
      <c r="C488" s="98" t="s">
        <v>131</v>
      </c>
      <c r="D488" s="98" t="s">
        <v>256</v>
      </c>
      <c r="E488" s="98"/>
      <c r="F488" s="116">
        <f t="shared" si="53"/>
        <v>14.5</v>
      </c>
      <c r="G488" s="116">
        <f t="shared" si="53"/>
        <v>14.49242</v>
      </c>
      <c r="H488" s="116">
        <f t="shared" si="49"/>
        <v>99.9</v>
      </c>
    </row>
    <row r="489" spans="1:8" ht="38.25">
      <c r="A489" s="97" t="s">
        <v>774</v>
      </c>
      <c r="B489" s="98" t="s">
        <v>254</v>
      </c>
      <c r="C489" s="98" t="s">
        <v>131</v>
      </c>
      <c r="D489" s="98" t="s">
        <v>257</v>
      </c>
      <c r="E489" s="98"/>
      <c r="F489" s="116">
        <f t="shared" si="53"/>
        <v>14.5</v>
      </c>
      <c r="G489" s="116">
        <f t="shared" si="53"/>
        <v>14.49242</v>
      </c>
      <c r="H489" s="116">
        <f t="shared" si="49"/>
        <v>99.9</v>
      </c>
    </row>
    <row r="490" spans="1:8" ht="25.5">
      <c r="A490" s="97" t="s">
        <v>554</v>
      </c>
      <c r="B490" s="98" t="s">
        <v>254</v>
      </c>
      <c r="C490" s="98" t="s">
        <v>131</v>
      </c>
      <c r="D490" s="98" t="s">
        <v>257</v>
      </c>
      <c r="E490" s="98" t="s">
        <v>500</v>
      </c>
      <c r="F490" s="116">
        <f t="shared" si="53"/>
        <v>14.5</v>
      </c>
      <c r="G490" s="116">
        <f t="shared" si="53"/>
        <v>14.49242</v>
      </c>
      <c r="H490" s="116">
        <f t="shared" si="49"/>
        <v>99.9</v>
      </c>
    </row>
    <row r="491" spans="1:8" ht="25.5">
      <c r="A491" s="97" t="s">
        <v>555</v>
      </c>
      <c r="B491" s="98" t="s">
        <v>254</v>
      </c>
      <c r="C491" s="98" t="s">
        <v>131</v>
      </c>
      <c r="D491" s="98" t="s">
        <v>257</v>
      </c>
      <c r="E491" s="98" t="s">
        <v>556</v>
      </c>
      <c r="F491" s="116">
        <f t="shared" si="53"/>
        <v>14.5</v>
      </c>
      <c r="G491" s="116">
        <f t="shared" si="53"/>
        <v>14.49242</v>
      </c>
      <c r="H491" s="116">
        <f t="shared" si="49"/>
        <v>99.9</v>
      </c>
    </row>
    <row r="492" spans="1:8" ht="38.25">
      <c r="A492" s="97" t="s">
        <v>567</v>
      </c>
      <c r="B492" s="98" t="s">
        <v>254</v>
      </c>
      <c r="C492" s="98" t="s">
        <v>131</v>
      </c>
      <c r="D492" s="98" t="s">
        <v>257</v>
      </c>
      <c r="E492" s="98" t="s">
        <v>568</v>
      </c>
      <c r="F492" s="118">
        <v>14.5</v>
      </c>
      <c r="G492" s="118">
        <v>14.49242</v>
      </c>
      <c r="H492" s="118">
        <f t="shared" si="49"/>
        <v>99.9</v>
      </c>
    </row>
    <row r="493" spans="1:8" ht="12.75">
      <c r="A493" s="97" t="s">
        <v>830</v>
      </c>
      <c r="B493" s="98" t="s">
        <v>254</v>
      </c>
      <c r="C493" s="98" t="s">
        <v>184</v>
      </c>
      <c r="D493" s="98"/>
      <c r="E493" s="98"/>
      <c r="F493" s="116">
        <f>F494+F500+F528+F534</f>
        <v>18424.968</v>
      </c>
      <c r="G493" s="116">
        <f>G494+G500+G528+G534</f>
        <v>17464.342849999997</v>
      </c>
      <c r="H493" s="116">
        <f t="shared" si="49"/>
        <v>94.8</v>
      </c>
    </row>
    <row r="494" spans="1:8" ht="12.75">
      <c r="A494" s="97" t="s">
        <v>569</v>
      </c>
      <c r="B494" s="98" t="s">
        <v>254</v>
      </c>
      <c r="C494" s="98" t="s">
        <v>184</v>
      </c>
      <c r="D494" s="98" t="s">
        <v>570</v>
      </c>
      <c r="E494" s="98"/>
      <c r="F494" s="116">
        <f aca="true" t="shared" si="54" ref="F494:G498">F495</f>
        <v>610.873</v>
      </c>
      <c r="G494" s="116">
        <f t="shared" si="54"/>
        <v>493.19</v>
      </c>
      <c r="H494" s="116">
        <f t="shared" si="49"/>
        <v>80.7</v>
      </c>
    </row>
    <row r="495" spans="1:8" ht="25.5">
      <c r="A495" s="97" t="s">
        <v>811</v>
      </c>
      <c r="B495" s="98" t="s">
        <v>254</v>
      </c>
      <c r="C495" s="98" t="s">
        <v>184</v>
      </c>
      <c r="D495" s="98" t="s">
        <v>813</v>
      </c>
      <c r="E495" s="98"/>
      <c r="F495" s="116">
        <f t="shared" si="54"/>
        <v>610.873</v>
      </c>
      <c r="G495" s="116">
        <f t="shared" si="54"/>
        <v>493.19</v>
      </c>
      <c r="H495" s="116">
        <f t="shared" si="49"/>
        <v>80.7</v>
      </c>
    </row>
    <row r="496" spans="1:8" ht="25.5">
      <c r="A496" s="97" t="s">
        <v>812</v>
      </c>
      <c r="B496" s="98" t="s">
        <v>254</v>
      </c>
      <c r="C496" s="98" t="s">
        <v>184</v>
      </c>
      <c r="D496" s="98" t="s">
        <v>814</v>
      </c>
      <c r="E496" s="98"/>
      <c r="F496" s="116">
        <f t="shared" si="54"/>
        <v>610.873</v>
      </c>
      <c r="G496" s="116">
        <f t="shared" si="54"/>
        <v>493.19</v>
      </c>
      <c r="H496" s="116">
        <f t="shared" si="49"/>
        <v>80.7</v>
      </c>
    </row>
    <row r="497" spans="1:8" ht="25.5">
      <c r="A497" s="97" t="s">
        <v>554</v>
      </c>
      <c r="B497" s="98" t="s">
        <v>254</v>
      </c>
      <c r="C497" s="98" t="s">
        <v>184</v>
      </c>
      <c r="D497" s="98" t="s">
        <v>814</v>
      </c>
      <c r="E497" s="98" t="s">
        <v>500</v>
      </c>
      <c r="F497" s="116">
        <f t="shared" si="54"/>
        <v>610.873</v>
      </c>
      <c r="G497" s="116">
        <f t="shared" si="54"/>
        <v>493.19</v>
      </c>
      <c r="H497" s="116">
        <f t="shared" si="49"/>
        <v>80.7</v>
      </c>
    </row>
    <row r="498" spans="1:8" ht="25.5">
      <c r="A498" s="97" t="s">
        <v>555</v>
      </c>
      <c r="B498" s="98" t="s">
        <v>254</v>
      </c>
      <c r="C498" s="98" t="s">
        <v>184</v>
      </c>
      <c r="D498" s="98" t="s">
        <v>814</v>
      </c>
      <c r="E498" s="98" t="s">
        <v>556</v>
      </c>
      <c r="F498" s="116">
        <f t="shared" si="54"/>
        <v>610.873</v>
      </c>
      <c r="G498" s="116">
        <f t="shared" si="54"/>
        <v>493.19</v>
      </c>
      <c r="H498" s="116">
        <f t="shared" si="49"/>
        <v>80.7</v>
      </c>
    </row>
    <row r="499" spans="1:8" ht="12.75">
      <c r="A499" s="97" t="s">
        <v>571</v>
      </c>
      <c r="B499" s="98" t="s">
        <v>254</v>
      </c>
      <c r="C499" s="98" t="s">
        <v>184</v>
      </c>
      <c r="D499" s="98" t="s">
        <v>814</v>
      </c>
      <c r="E499" s="98" t="s">
        <v>572</v>
      </c>
      <c r="F499" s="118">
        <v>610.873</v>
      </c>
      <c r="G499" s="118">
        <v>493.19</v>
      </c>
      <c r="H499" s="118">
        <f t="shared" si="49"/>
        <v>80.7</v>
      </c>
    </row>
    <row r="500" spans="1:8" ht="12.75">
      <c r="A500" s="97" t="s">
        <v>171</v>
      </c>
      <c r="B500" s="98" t="s">
        <v>254</v>
      </c>
      <c r="C500" s="98" t="s">
        <v>184</v>
      </c>
      <c r="D500" s="98" t="s">
        <v>172</v>
      </c>
      <c r="E500" s="98"/>
      <c r="F500" s="116">
        <f>F501+F505+F523</f>
        <v>16298</v>
      </c>
      <c r="G500" s="116">
        <f>G501+G505+G523</f>
        <v>15767.12285</v>
      </c>
      <c r="H500" s="116">
        <f t="shared" si="49"/>
        <v>96.7</v>
      </c>
    </row>
    <row r="501" spans="1:8" ht="38.25">
      <c r="A501" s="97" t="s">
        <v>259</v>
      </c>
      <c r="B501" s="98" t="s">
        <v>254</v>
      </c>
      <c r="C501" s="98" t="s">
        <v>184</v>
      </c>
      <c r="D501" s="98" t="s">
        <v>258</v>
      </c>
      <c r="E501" s="98"/>
      <c r="F501" s="116">
        <f aca="true" t="shared" si="55" ref="F501:G503">F502</f>
        <v>3263</v>
      </c>
      <c r="G501" s="116">
        <f t="shared" si="55"/>
        <v>2800.78145</v>
      </c>
      <c r="H501" s="116">
        <f t="shared" si="49"/>
        <v>85.8</v>
      </c>
    </row>
    <row r="502" spans="1:8" ht="25.5">
      <c r="A502" s="97" t="s">
        <v>554</v>
      </c>
      <c r="B502" s="98" t="s">
        <v>254</v>
      </c>
      <c r="C502" s="98" t="s">
        <v>184</v>
      </c>
      <c r="D502" s="98" t="s">
        <v>258</v>
      </c>
      <c r="E502" s="98" t="s">
        <v>500</v>
      </c>
      <c r="F502" s="116">
        <f t="shared" si="55"/>
        <v>3263</v>
      </c>
      <c r="G502" s="116">
        <f t="shared" si="55"/>
        <v>2800.78145</v>
      </c>
      <c r="H502" s="116">
        <f t="shared" si="49"/>
        <v>85.8</v>
      </c>
    </row>
    <row r="503" spans="1:8" ht="25.5">
      <c r="A503" s="97" t="s">
        <v>573</v>
      </c>
      <c r="B503" s="98" t="s">
        <v>254</v>
      </c>
      <c r="C503" s="98" t="s">
        <v>184</v>
      </c>
      <c r="D503" s="98" t="s">
        <v>258</v>
      </c>
      <c r="E503" s="98" t="s">
        <v>574</v>
      </c>
      <c r="F503" s="116">
        <f t="shared" si="55"/>
        <v>3263</v>
      </c>
      <c r="G503" s="116">
        <f t="shared" si="55"/>
        <v>2800.78145</v>
      </c>
      <c r="H503" s="116">
        <f t="shared" si="49"/>
        <v>85.8</v>
      </c>
    </row>
    <row r="504" spans="1:8" ht="25.5">
      <c r="A504" s="97" t="s">
        <v>575</v>
      </c>
      <c r="B504" s="98" t="s">
        <v>254</v>
      </c>
      <c r="C504" s="98" t="s">
        <v>184</v>
      </c>
      <c r="D504" s="98" t="s">
        <v>258</v>
      </c>
      <c r="E504" s="98" t="s">
        <v>576</v>
      </c>
      <c r="F504" s="118">
        <v>3263</v>
      </c>
      <c r="G504" s="118">
        <v>2800.78145</v>
      </c>
      <c r="H504" s="118">
        <f t="shared" si="49"/>
        <v>85.8</v>
      </c>
    </row>
    <row r="505" spans="1:8" ht="38.25">
      <c r="A505" s="97" t="s">
        <v>775</v>
      </c>
      <c r="B505" s="98" t="s">
        <v>254</v>
      </c>
      <c r="C505" s="98" t="s">
        <v>184</v>
      </c>
      <c r="D505" s="98" t="s">
        <v>260</v>
      </c>
      <c r="E505" s="98"/>
      <c r="F505" s="116">
        <f>F506+F510+F519</f>
        <v>12211</v>
      </c>
      <c r="G505" s="116">
        <f>G506+G510+G519</f>
        <v>12147.47264</v>
      </c>
      <c r="H505" s="116">
        <f t="shared" si="49"/>
        <v>99.5</v>
      </c>
    </row>
    <row r="506" spans="1:8" ht="12.75">
      <c r="A506" s="97" t="s">
        <v>261</v>
      </c>
      <c r="B506" s="98" t="s">
        <v>254</v>
      </c>
      <c r="C506" s="98" t="s">
        <v>184</v>
      </c>
      <c r="D506" s="98" t="s">
        <v>262</v>
      </c>
      <c r="E506" s="98"/>
      <c r="F506" s="116">
        <f aca="true" t="shared" si="56" ref="F506:G508">F507</f>
        <v>3032</v>
      </c>
      <c r="G506" s="116">
        <f t="shared" si="56"/>
        <v>3020.0999</v>
      </c>
      <c r="H506" s="116">
        <f aca="true" t="shared" si="57" ref="H506:H568">ROUND(G506/F506*100,1)</f>
        <v>99.6</v>
      </c>
    </row>
    <row r="507" spans="1:8" ht="25.5">
      <c r="A507" s="97" t="s">
        <v>554</v>
      </c>
      <c r="B507" s="98" t="s">
        <v>254</v>
      </c>
      <c r="C507" s="98" t="s">
        <v>184</v>
      </c>
      <c r="D507" s="98" t="s">
        <v>262</v>
      </c>
      <c r="E507" s="98" t="s">
        <v>500</v>
      </c>
      <c r="F507" s="116">
        <f t="shared" si="56"/>
        <v>3032</v>
      </c>
      <c r="G507" s="116">
        <f t="shared" si="56"/>
        <v>3020.0999</v>
      </c>
      <c r="H507" s="116">
        <f t="shared" si="57"/>
        <v>99.6</v>
      </c>
    </row>
    <row r="508" spans="1:8" ht="25.5">
      <c r="A508" s="97" t="s">
        <v>573</v>
      </c>
      <c r="B508" s="98" t="s">
        <v>254</v>
      </c>
      <c r="C508" s="98" t="s">
        <v>184</v>
      </c>
      <c r="D508" s="98" t="s">
        <v>262</v>
      </c>
      <c r="E508" s="98" t="s">
        <v>574</v>
      </c>
      <c r="F508" s="116">
        <f t="shared" si="56"/>
        <v>3032</v>
      </c>
      <c r="G508" s="116">
        <f t="shared" si="56"/>
        <v>3020.0999</v>
      </c>
      <c r="H508" s="116">
        <f t="shared" si="57"/>
        <v>99.6</v>
      </c>
    </row>
    <row r="509" spans="1:8" ht="25.5">
      <c r="A509" s="97" t="s">
        <v>577</v>
      </c>
      <c r="B509" s="98" t="s">
        <v>254</v>
      </c>
      <c r="C509" s="98" t="s">
        <v>184</v>
      </c>
      <c r="D509" s="98" t="s">
        <v>262</v>
      </c>
      <c r="E509" s="98" t="s">
        <v>578</v>
      </c>
      <c r="F509" s="118">
        <v>3032</v>
      </c>
      <c r="G509" s="118">
        <v>3020.0999</v>
      </c>
      <c r="H509" s="118">
        <f t="shared" si="57"/>
        <v>99.6</v>
      </c>
    </row>
    <row r="510" spans="1:8" ht="25.5">
      <c r="A510" s="97" t="s">
        <v>263</v>
      </c>
      <c r="B510" s="98" t="s">
        <v>254</v>
      </c>
      <c r="C510" s="98" t="s">
        <v>184</v>
      </c>
      <c r="D510" s="98" t="s">
        <v>264</v>
      </c>
      <c r="E510" s="98"/>
      <c r="F510" s="116">
        <f>F511+F515</f>
        <v>9031</v>
      </c>
      <c r="G510" s="116">
        <f>G511+G515</f>
        <v>8979.5507</v>
      </c>
      <c r="H510" s="116">
        <f t="shared" si="57"/>
        <v>99.4</v>
      </c>
    </row>
    <row r="511" spans="1:8" ht="25.5">
      <c r="A511" s="97" t="s">
        <v>265</v>
      </c>
      <c r="B511" s="98" t="s">
        <v>254</v>
      </c>
      <c r="C511" s="98" t="s">
        <v>184</v>
      </c>
      <c r="D511" s="98" t="s">
        <v>266</v>
      </c>
      <c r="E511" s="98"/>
      <c r="F511" s="116">
        <f aca="true" t="shared" si="58" ref="F511:G513">F512</f>
        <v>6673.8</v>
      </c>
      <c r="G511" s="116">
        <f t="shared" si="58"/>
        <v>6656.8832</v>
      </c>
      <c r="H511" s="116">
        <f t="shared" si="57"/>
        <v>99.7</v>
      </c>
    </row>
    <row r="512" spans="1:8" ht="25.5">
      <c r="A512" s="97" t="s">
        <v>554</v>
      </c>
      <c r="B512" s="98" t="s">
        <v>254</v>
      </c>
      <c r="C512" s="98" t="s">
        <v>184</v>
      </c>
      <c r="D512" s="98" t="s">
        <v>266</v>
      </c>
      <c r="E512" s="98" t="s">
        <v>500</v>
      </c>
      <c r="F512" s="116">
        <f t="shared" si="58"/>
        <v>6673.8</v>
      </c>
      <c r="G512" s="116">
        <f t="shared" si="58"/>
        <v>6656.8832</v>
      </c>
      <c r="H512" s="116">
        <f t="shared" si="57"/>
        <v>99.7</v>
      </c>
    </row>
    <row r="513" spans="1:8" ht="25.5">
      <c r="A513" s="97" t="s">
        <v>573</v>
      </c>
      <c r="B513" s="98" t="s">
        <v>254</v>
      </c>
      <c r="C513" s="98" t="s">
        <v>184</v>
      </c>
      <c r="D513" s="98" t="s">
        <v>266</v>
      </c>
      <c r="E513" s="98" t="s">
        <v>574</v>
      </c>
      <c r="F513" s="116">
        <f t="shared" si="58"/>
        <v>6673.8</v>
      </c>
      <c r="G513" s="116">
        <f t="shared" si="58"/>
        <v>6656.8832</v>
      </c>
      <c r="H513" s="116">
        <f t="shared" si="57"/>
        <v>99.7</v>
      </c>
    </row>
    <row r="514" spans="1:8" ht="25.5">
      <c r="A514" s="97" t="s">
        <v>577</v>
      </c>
      <c r="B514" s="98" t="s">
        <v>254</v>
      </c>
      <c r="C514" s="98" t="s">
        <v>184</v>
      </c>
      <c r="D514" s="98" t="s">
        <v>266</v>
      </c>
      <c r="E514" s="98" t="s">
        <v>578</v>
      </c>
      <c r="F514" s="118">
        <v>6673.8</v>
      </c>
      <c r="G514" s="118">
        <v>6656.8832</v>
      </c>
      <c r="H514" s="118">
        <f t="shared" si="57"/>
        <v>99.7</v>
      </c>
    </row>
    <row r="515" spans="1:8" ht="25.5">
      <c r="A515" s="97" t="s">
        <v>267</v>
      </c>
      <c r="B515" s="98" t="s">
        <v>254</v>
      </c>
      <c r="C515" s="98" t="s">
        <v>184</v>
      </c>
      <c r="D515" s="98" t="s">
        <v>268</v>
      </c>
      <c r="E515" s="98"/>
      <c r="F515" s="116">
        <f aca="true" t="shared" si="59" ref="F515:G517">F516</f>
        <v>2357.2</v>
      </c>
      <c r="G515" s="116">
        <f t="shared" si="59"/>
        <v>2322.6675</v>
      </c>
      <c r="H515" s="116">
        <f t="shared" si="57"/>
        <v>98.5</v>
      </c>
    </row>
    <row r="516" spans="1:8" ht="25.5">
      <c r="A516" s="97" t="s">
        <v>554</v>
      </c>
      <c r="B516" s="98" t="s">
        <v>254</v>
      </c>
      <c r="C516" s="98" t="s">
        <v>184</v>
      </c>
      <c r="D516" s="98" t="s">
        <v>268</v>
      </c>
      <c r="E516" s="98" t="s">
        <v>500</v>
      </c>
      <c r="F516" s="116">
        <f t="shared" si="59"/>
        <v>2357.2</v>
      </c>
      <c r="G516" s="116">
        <f t="shared" si="59"/>
        <v>2322.6675</v>
      </c>
      <c r="H516" s="116">
        <f t="shared" si="57"/>
        <v>98.5</v>
      </c>
    </row>
    <row r="517" spans="1:8" ht="25.5">
      <c r="A517" s="97" t="s">
        <v>573</v>
      </c>
      <c r="B517" s="98" t="s">
        <v>254</v>
      </c>
      <c r="C517" s="98" t="s">
        <v>184</v>
      </c>
      <c r="D517" s="98" t="s">
        <v>268</v>
      </c>
      <c r="E517" s="98" t="s">
        <v>574</v>
      </c>
      <c r="F517" s="116">
        <f t="shared" si="59"/>
        <v>2357.2</v>
      </c>
      <c r="G517" s="116">
        <f t="shared" si="59"/>
        <v>2322.6675</v>
      </c>
      <c r="H517" s="116">
        <f t="shared" si="57"/>
        <v>98.5</v>
      </c>
    </row>
    <row r="518" spans="1:8" ht="25.5">
      <c r="A518" s="97" t="s">
        <v>577</v>
      </c>
      <c r="B518" s="98" t="s">
        <v>254</v>
      </c>
      <c r="C518" s="98" t="s">
        <v>184</v>
      </c>
      <c r="D518" s="98" t="s">
        <v>268</v>
      </c>
      <c r="E518" s="98" t="s">
        <v>578</v>
      </c>
      <c r="F518" s="118">
        <v>2357.2</v>
      </c>
      <c r="G518" s="118">
        <v>2322.6675</v>
      </c>
      <c r="H518" s="118">
        <f t="shared" si="57"/>
        <v>98.5</v>
      </c>
    </row>
    <row r="519" spans="1:8" ht="38.25">
      <c r="A519" s="97" t="s">
        <v>269</v>
      </c>
      <c r="B519" s="98" t="s">
        <v>254</v>
      </c>
      <c r="C519" s="98" t="s">
        <v>184</v>
      </c>
      <c r="D519" s="98" t="s">
        <v>270</v>
      </c>
      <c r="E519" s="98"/>
      <c r="F519" s="116">
        <f aca="true" t="shared" si="60" ref="F519:G521">F520</f>
        <v>148</v>
      </c>
      <c r="G519" s="116">
        <f t="shared" si="60"/>
        <v>147.82204</v>
      </c>
      <c r="H519" s="116">
        <f t="shared" si="57"/>
        <v>99.9</v>
      </c>
    </row>
    <row r="520" spans="1:8" ht="25.5">
      <c r="A520" s="97" t="s">
        <v>554</v>
      </c>
      <c r="B520" s="98" t="s">
        <v>254</v>
      </c>
      <c r="C520" s="98" t="s">
        <v>184</v>
      </c>
      <c r="D520" s="98" t="s">
        <v>270</v>
      </c>
      <c r="E520" s="98" t="s">
        <v>500</v>
      </c>
      <c r="F520" s="116">
        <f t="shared" si="60"/>
        <v>148</v>
      </c>
      <c r="G520" s="116">
        <f t="shared" si="60"/>
        <v>147.82204</v>
      </c>
      <c r="H520" s="116">
        <f t="shared" si="57"/>
        <v>99.9</v>
      </c>
    </row>
    <row r="521" spans="1:8" ht="25.5">
      <c r="A521" s="97" t="s">
        <v>573</v>
      </c>
      <c r="B521" s="98" t="s">
        <v>254</v>
      </c>
      <c r="C521" s="98" t="s">
        <v>184</v>
      </c>
      <c r="D521" s="98" t="s">
        <v>270</v>
      </c>
      <c r="E521" s="98" t="s">
        <v>574</v>
      </c>
      <c r="F521" s="116">
        <f t="shared" si="60"/>
        <v>148</v>
      </c>
      <c r="G521" s="116">
        <f t="shared" si="60"/>
        <v>147.82204</v>
      </c>
      <c r="H521" s="116">
        <f t="shared" si="57"/>
        <v>99.9</v>
      </c>
    </row>
    <row r="522" spans="1:8" ht="25.5">
      <c r="A522" s="97" t="s">
        <v>577</v>
      </c>
      <c r="B522" s="98" t="s">
        <v>254</v>
      </c>
      <c r="C522" s="98" t="s">
        <v>184</v>
      </c>
      <c r="D522" s="98" t="s">
        <v>270</v>
      </c>
      <c r="E522" s="98" t="s">
        <v>578</v>
      </c>
      <c r="F522" s="118">
        <v>148</v>
      </c>
      <c r="G522" s="118">
        <v>147.82204</v>
      </c>
      <c r="H522" s="118">
        <f t="shared" si="57"/>
        <v>99.9</v>
      </c>
    </row>
    <row r="523" spans="1:8" ht="12.75">
      <c r="A523" s="97" t="s">
        <v>776</v>
      </c>
      <c r="B523" s="98" t="s">
        <v>254</v>
      </c>
      <c r="C523" s="98" t="s">
        <v>184</v>
      </c>
      <c r="D523" s="98" t="s">
        <v>777</v>
      </c>
      <c r="E523" s="98"/>
      <c r="F523" s="116">
        <f aca="true" t="shared" si="61" ref="F523:G526">F524</f>
        <v>824</v>
      </c>
      <c r="G523" s="116">
        <f t="shared" si="61"/>
        <v>818.86876</v>
      </c>
      <c r="H523" s="116">
        <f t="shared" si="57"/>
        <v>99.4</v>
      </c>
    </row>
    <row r="524" spans="1:8" ht="51">
      <c r="A524" s="97" t="s">
        <v>40</v>
      </c>
      <c r="B524" s="98" t="s">
        <v>254</v>
      </c>
      <c r="C524" s="98" t="s">
        <v>184</v>
      </c>
      <c r="D524" s="98" t="s">
        <v>271</v>
      </c>
      <c r="E524" s="98"/>
      <c r="F524" s="116">
        <f t="shared" si="61"/>
        <v>824</v>
      </c>
      <c r="G524" s="116">
        <f t="shared" si="61"/>
        <v>818.86876</v>
      </c>
      <c r="H524" s="116">
        <f t="shared" si="57"/>
        <v>99.4</v>
      </c>
    </row>
    <row r="525" spans="1:8" ht="25.5">
      <c r="A525" s="97" t="s">
        <v>554</v>
      </c>
      <c r="B525" s="98" t="s">
        <v>254</v>
      </c>
      <c r="C525" s="98" t="s">
        <v>184</v>
      </c>
      <c r="D525" s="98" t="s">
        <v>271</v>
      </c>
      <c r="E525" s="98" t="s">
        <v>500</v>
      </c>
      <c r="F525" s="116">
        <f t="shared" si="61"/>
        <v>824</v>
      </c>
      <c r="G525" s="116">
        <f t="shared" si="61"/>
        <v>818.86876</v>
      </c>
      <c r="H525" s="116">
        <f t="shared" si="57"/>
        <v>99.4</v>
      </c>
    </row>
    <row r="526" spans="1:8" ht="25.5">
      <c r="A526" s="97" t="s">
        <v>555</v>
      </c>
      <c r="B526" s="98" t="s">
        <v>254</v>
      </c>
      <c r="C526" s="98" t="s">
        <v>184</v>
      </c>
      <c r="D526" s="98" t="s">
        <v>271</v>
      </c>
      <c r="E526" s="98" t="s">
        <v>556</v>
      </c>
      <c r="F526" s="116">
        <f t="shared" si="61"/>
        <v>824</v>
      </c>
      <c r="G526" s="116">
        <f t="shared" si="61"/>
        <v>818.86876</v>
      </c>
      <c r="H526" s="116">
        <f t="shared" si="57"/>
        <v>99.4</v>
      </c>
    </row>
    <row r="527" spans="1:8" ht="38.25">
      <c r="A527" s="97" t="s">
        <v>567</v>
      </c>
      <c r="B527" s="98" t="s">
        <v>254</v>
      </c>
      <c r="C527" s="98" t="s">
        <v>184</v>
      </c>
      <c r="D527" s="98" t="s">
        <v>271</v>
      </c>
      <c r="E527" s="98" t="s">
        <v>568</v>
      </c>
      <c r="F527" s="118">
        <v>824</v>
      </c>
      <c r="G527" s="118">
        <v>818.86876</v>
      </c>
      <c r="H527" s="118">
        <f t="shared" si="57"/>
        <v>99.4</v>
      </c>
    </row>
    <row r="528" spans="1:8" ht="12.75">
      <c r="A528" s="97" t="s">
        <v>46</v>
      </c>
      <c r="B528" s="98" t="s">
        <v>254</v>
      </c>
      <c r="C528" s="98" t="s">
        <v>184</v>
      </c>
      <c r="D528" s="98" t="s">
        <v>47</v>
      </c>
      <c r="E528" s="98"/>
      <c r="F528" s="116">
        <f aca="true" t="shared" si="62" ref="F528:G532">F529</f>
        <v>1078.095</v>
      </c>
      <c r="G528" s="116">
        <f t="shared" si="62"/>
        <v>850.377</v>
      </c>
      <c r="H528" s="116">
        <f t="shared" si="57"/>
        <v>78.9</v>
      </c>
    </row>
    <row r="529" spans="1:8" ht="25.5">
      <c r="A529" s="97" t="s">
        <v>579</v>
      </c>
      <c r="B529" s="98" t="s">
        <v>254</v>
      </c>
      <c r="C529" s="98" t="s">
        <v>184</v>
      </c>
      <c r="D529" s="98" t="s">
        <v>580</v>
      </c>
      <c r="E529" s="98"/>
      <c r="F529" s="116">
        <f t="shared" si="62"/>
        <v>1078.095</v>
      </c>
      <c r="G529" s="116">
        <f t="shared" si="62"/>
        <v>850.377</v>
      </c>
      <c r="H529" s="116">
        <f t="shared" si="57"/>
        <v>78.9</v>
      </c>
    </row>
    <row r="530" spans="1:8" ht="51">
      <c r="A530" s="97" t="s">
        <v>581</v>
      </c>
      <c r="B530" s="98" t="s">
        <v>254</v>
      </c>
      <c r="C530" s="98" t="s">
        <v>184</v>
      </c>
      <c r="D530" s="98" t="s">
        <v>717</v>
      </c>
      <c r="E530" s="98"/>
      <c r="F530" s="116">
        <f t="shared" si="62"/>
        <v>1078.095</v>
      </c>
      <c r="G530" s="116">
        <f t="shared" si="62"/>
        <v>850.377</v>
      </c>
      <c r="H530" s="116">
        <f t="shared" si="57"/>
        <v>78.9</v>
      </c>
    </row>
    <row r="531" spans="1:8" ht="25.5">
      <c r="A531" s="97" t="s">
        <v>554</v>
      </c>
      <c r="B531" s="98" t="s">
        <v>254</v>
      </c>
      <c r="C531" s="98" t="s">
        <v>184</v>
      </c>
      <c r="D531" s="98" t="s">
        <v>582</v>
      </c>
      <c r="E531" s="98" t="s">
        <v>500</v>
      </c>
      <c r="F531" s="116">
        <f t="shared" si="62"/>
        <v>1078.095</v>
      </c>
      <c r="G531" s="116">
        <f t="shared" si="62"/>
        <v>850.377</v>
      </c>
      <c r="H531" s="116">
        <f t="shared" si="57"/>
        <v>78.9</v>
      </c>
    </row>
    <row r="532" spans="1:8" ht="25.5">
      <c r="A532" s="97" t="s">
        <v>555</v>
      </c>
      <c r="B532" s="98" t="s">
        <v>254</v>
      </c>
      <c r="C532" s="98" t="s">
        <v>184</v>
      </c>
      <c r="D532" s="98" t="s">
        <v>582</v>
      </c>
      <c r="E532" s="98" t="s">
        <v>556</v>
      </c>
      <c r="F532" s="116">
        <f t="shared" si="62"/>
        <v>1078.095</v>
      </c>
      <c r="G532" s="116">
        <f t="shared" si="62"/>
        <v>850.377</v>
      </c>
      <c r="H532" s="116">
        <f t="shared" si="57"/>
        <v>78.9</v>
      </c>
    </row>
    <row r="533" spans="1:8" ht="12.75">
      <c r="A533" s="97" t="s">
        <v>571</v>
      </c>
      <c r="B533" s="98" t="s">
        <v>254</v>
      </c>
      <c r="C533" s="98" t="s">
        <v>184</v>
      </c>
      <c r="D533" s="98" t="s">
        <v>582</v>
      </c>
      <c r="E533" s="98" t="s">
        <v>572</v>
      </c>
      <c r="F533" s="118">
        <v>1078.095</v>
      </c>
      <c r="G533" s="118">
        <v>850.377</v>
      </c>
      <c r="H533" s="118">
        <f t="shared" si="57"/>
        <v>78.9</v>
      </c>
    </row>
    <row r="534" spans="1:8" ht="25.5">
      <c r="A534" s="97" t="s">
        <v>778</v>
      </c>
      <c r="B534" s="98" t="s">
        <v>254</v>
      </c>
      <c r="C534" s="98" t="s">
        <v>184</v>
      </c>
      <c r="D534" s="98" t="s">
        <v>583</v>
      </c>
      <c r="E534" s="98"/>
      <c r="F534" s="116">
        <f aca="true" t="shared" si="63" ref="F534:G536">F535</f>
        <v>438</v>
      </c>
      <c r="G534" s="116">
        <f t="shared" si="63"/>
        <v>353.653</v>
      </c>
      <c r="H534" s="116">
        <f t="shared" si="57"/>
        <v>80.7</v>
      </c>
    </row>
    <row r="535" spans="1:8" ht="25.5">
      <c r="A535" s="97" t="s">
        <v>554</v>
      </c>
      <c r="B535" s="98" t="s">
        <v>254</v>
      </c>
      <c r="C535" s="98" t="s">
        <v>184</v>
      </c>
      <c r="D535" s="98" t="s">
        <v>583</v>
      </c>
      <c r="E535" s="98" t="s">
        <v>500</v>
      </c>
      <c r="F535" s="116">
        <f t="shared" si="63"/>
        <v>438</v>
      </c>
      <c r="G535" s="116">
        <f t="shared" si="63"/>
        <v>353.653</v>
      </c>
      <c r="H535" s="116">
        <f t="shared" si="57"/>
        <v>80.7</v>
      </c>
    </row>
    <row r="536" spans="1:8" ht="25.5">
      <c r="A536" s="97" t="s">
        <v>555</v>
      </c>
      <c r="B536" s="98" t="s">
        <v>254</v>
      </c>
      <c r="C536" s="98" t="s">
        <v>184</v>
      </c>
      <c r="D536" s="98" t="s">
        <v>583</v>
      </c>
      <c r="E536" s="98" t="s">
        <v>556</v>
      </c>
      <c r="F536" s="116">
        <f t="shared" si="63"/>
        <v>438</v>
      </c>
      <c r="G536" s="116">
        <f t="shared" si="63"/>
        <v>353.653</v>
      </c>
      <c r="H536" s="116">
        <f t="shared" si="57"/>
        <v>80.7</v>
      </c>
    </row>
    <row r="537" spans="1:8" ht="12.75">
      <c r="A537" s="97" t="s">
        <v>571</v>
      </c>
      <c r="B537" s="98" t="s">
        <v>254</v>
      </c>
      <c r="C537" s="98" t="s">
        <v>184</v>
      </c>
      <c r="D537" s="98" t="s">
        <v>583</v>
      </c>
      <c r="E537" s="98" t="s">
        <v>572</v>
      </c>
      <c r="F537" s="118">
        <f>500-62</f>
        <v>438</v>
      </c>
      <c r="G537" s="118">
        <v>353.653</v>
      </c>
      <c r="H537" s="118">
        <f t="shared" si="57"/>
        <v>80.7</v>
      </c>
    </row>
    <row r="538" spans="1:8" ht="12.75">
      <c r="A538" s="97" t="s">
        <v>831</v>
      </c>
      <c r="B538" s="98" t="s">
        <v>254</v>
      </c>
      <c r="C538" s="98" t="s">
        <v>138</v>
      </c>
      <c r="D538" s="98"/>
      <c r="E538" s="98"/>
      <c r="F538" s="118">
        <f>F539</f>
        <v>5692</v>
      </c>
      <c r="G538" s="118">
        <f>G539</f>
        <v>5386.39551</v>
      </c>
      <c r="H538" s="118">
        <f t="shared" si="57"/>
        <v>94.6</v>
      </c>
    </row>
    <row r="539" spans="1:8" ht="25.5">
      <c r="A539" s="97" t="s">
        <v>272</v>
      </c>
      <c r="B539" s="98" t="s">
        <v>254</v>
      </c>
      <c r="C539" s="98" t="s">
        <v>138</v>
      </c>
      <c r="D539" s="98" t="s">
        <v>239</v>
      </c>
      <c r="E539" s="98"/>
      <c r="F539" s="116">
        <f>F540+F547</f>
        <v>5692</v>
      </c>
      <c r="G539" s="116">
        <f>G540+G547</f>
        <v>5386.39551</v>
      </c>
      <c r="H539" s="116">
        <f t="shared" si="57"/>
        <v>94.6</v>
      </c>
    </row>
    <row r="540" spans="1:8" ht="38.25">
      <c r="A540" s="97" t="s">
        <v>779</v>
      </c>
      <c r="B540" s="98" t="s">
        <v>254</v>
      </c>
      <c r="C540" s="98" t="s">
        <v>138</v>
      </c>
      <c r="D540" s="98" t="s">
        <v>273</v>
      </c>
      <c r="E540" s="98"/>
      <c r="F540" s="116">
        <f>F541+F544</f>
        <v>2985</v>
      </c>
      <c r="G540" s="116">
        <f>G541+G544</f>
        <v>2880.9016800000004</v>
      </c>
      <c r="H540" s="116">
        <f t="shared" si="57"/>
        <v>96.5</v>
      </c>
    </row>
    <row r="541" spans="1:8" ht="25.5">
      <c r="A541" s="97" t="s">
        <v>476</v>
      </c>
      <c r="B541" s="98" t="s">
        <v>254</v>
      </c>
      <c r="C541" s="98" t="s">
        <v>138</v>
      </c>
      <c r="D541" s="98" t="s">
        <v>273</v>
      </c>
      <c r="E541" s="98" t="s">
        <v>477</v>
      </c>
      <c r="F541" s="116">
        <f>F542</f>
        <v>11.5</v>
      </c>
      <c r="G541" s="116">
        <f>G542</f>
        <v>11.4684</v>
      </c>
      <c r="H541" s="116">
        <f t="shared" si="57"/>
        <v>99.7</v>
      </c>
    </row>
    <row r="542" spans="1:8" ht="25.5">
      <c r="A542" s="97" t="s">
        <v>478</v>
      </c>
      <c r="B542" s="98" t="s">
        <v>254</v>
      </c>
      <c r="C542" s="98" t="s">
        <v>138</v>
      </c>
      <c r="D542" s="98" t="s">
        <v>273</v>
      </c>
      <c r="E542" s="98" t="s">
        <v>479</v>
      </c>
      <c r="F542" s="116">
        <f>SUM(F543:F543)</f>
        <v>11.5</v>
      </c>
      <c r="G542" s="116">
        <f>SUM(G543:G543)</f>
        <v>11.4684</v>
      </c>
      <c r="H542" s="116">
        <f t="shared" si="57"/>
        <v>99.7</v>
      </c>
    </row>
    <row r="543" spans="1:8" ht="25.5">
      <c r="A543" s="97" t="s">
        <v>482</v>
      </c>
      <c r="B543" s="98" t="s">
        <v>254</v>
      </c>
      <c r="C543" s="98" t="s">
        <v>138</v>
      </c>
      <c r="D543" s="98" t="s">
        <v>273</v>
      </c>
      <c r="E543" s="98" t="s">
        <v>483</v>
      </c>
      <c r="F543" s="118">
        <v>11.5</v>
      </c>
      <c r="G543" s="118">
        <v>11.4684</v>
      </c>
      <c r="H543" s="118">
        <f t="shared" si="57"/>
        <v>99.7</v>
      </c>
    </row>
    <row r="544" spans="1:8" ht="25.5">
      <c r="A544" s="97" t="s">
        <v>554</v>
      </c>
      <c r="B544" s="98" t="s">
        <v>254</v>
      </c>
      <c r="C544" s="98" t="s">
        <v>138</v>
      </c>
      <c r="D544" s="98" t="s">
        <v>273</v>
      </c>
      <c r="E544" s="98" t="s">
        <v>500</v>
      </c>
      <c r="F544" s="116">
        <f>F545</f>
        <v>2973.5</v>
      </c>
      <c r="G544" s="116">
        <f>G545</f>
        <v>2869.43328</v>
      </c>
      <c r="H544" s="116">
        <f t="shared" si="57"/>
        <v>96.5</v>
      </c>
    </row>
    <row r="545" spans="1:8" ht="25.5">
      <c r="A545" s="97" t="s">
        <v>573</v>
      </c>
      <c r="B545" s="98" t="s">
        <v>254</v>
      </c>
      <c r="C545" s="98" t="s">
        <v>138</v>
      </c>
      <c r="D545" s="98" t="s">
        <v>273</v>
      </c>
      <c r="E545" s="98" t="s">
        <v>574</v>
      </c>
      <c r="F545" s="116">
        <f>F546</f>
        <v>2973.5</v>
      </c>
      <c r="G545" s="116">
        <f>G546</f>
        <v>2869.43328</v>
      </c>
      <c r="H545" s="116">
        <f t="shared" si="57"/>
        <v>96.5</v>
      </c>
    </row>
    <row r="546" spans="1:8" ht="25.5">
      <c r="A546" s="97" t="s">
        <v>575</v>
      </c>
      <c r="B546" s="98" t="s">
        <v>254</v>
      </c>
      <c r="C546" s="98" t="s">
        <v>138</v>
      </c>
      <c r="D546" s="98" t="s">
        <v>273</v>
      </c>
      <c r="E546" s="98" t="s">
        <v>576</v>
      </c>
      <c r="F546" s="118">
        <v>2973.5</v>
      </c>
      <c r="G546" s="118">
        <v>2869.43328</v>
      </c>
      <c r="H546" s="118">
        <f t="shared" si="57"/>
        <v>96.5</v>
      </c>
    </row>
    <row r="547" spans="1:8" ht="38.25">
      <c r="A547" s="97" t="s">
        <v>274</v>
      </c>
      <c r="B547" s="98" t="s">
        <v>254</v>
      </c>
      <c r="C547" s="98" t="s">
        <v>138</v>
      </c>
      <c r="D547" s="98" t="s">
        <v>275</v>
      </c>
      <c r="E547" s="98"/>
      <c r="F547" s="116">
        <f aca="true" t="shared" si="64" ref="F547:G549">F548</f>
        <v>2707</v>
      </c>
      <c r="G547" s="116">
        <f t="shared" si="64"/>
        <v>2505.49383</v>
      </c>
      <c r="H547" s="116">
        <f t="shared" si="57"/>
        <v>92.6</v>
      </c>
    </row>
    <row r="548" spans="1:8" ht="25.5">
      <c r="A548" s="97" t="s">
        <v>554</v>
      </c>
      <c r="B548" s="98" t="s">
        <v>254</v>
      </c>
      <c r="C548" s="98" t="s">
        <v>138</v>
      </c>
      <c r="D548" s="98" t="s">
        <v>275</v>
      </c>
      <c r="E548" s="98" t="s">
        <v>500</v>
      </c>
      <c r="F548" s="116">
        <f t="shared" si="64"/>
        <v>2707</v>
      </c>
      <c r="G548" s="116">
        <f t="shared" si="64"/>
        <v>2505.49383</v>
      </c>
      <c r="H548" s="116">
        <f t="shared" si="57"/>
        <v>92.6</v>
      </c>
    </row>
    <row r="549" spans="1:8" ht="25.5">
      <c r="A549" s="97" t="s">
        <v>573</v>
      </c>
      <c r="B549" s="98" t="s">
        <v>254</v>
      </c>
      <c r="C549" s="98" t="s">
        <v>138</v>
      </c>
      <c r="D549" s="98" t="s">
        <v>275</v>
      </c>
      <c r="E549" s="98" t="s">
        <v>574</v>
      </c>
      <c r="F549" s="116">
        <f t="shared" si="64"/>
        <v>2707</v>
      </c>
      <c r="G549" s="116">
        <f t="shared" si="64"/>
        <v>2505.49383</v>
      </c>
      <c r="H549" s="116">
        <f t="shared" si="57"/>
        <v>92.6</v>
      </c>
    </row>
    <row r="550" spans="1:8" ht="25.5">
      <c r="A550" s="97" t="s">
        <v>577</v>
      </c>
      <c r="B550" s="98" t="s">
        <v>254</v>
      </c>
      <c r="C550" s="98" t="s">
        <v>138</v>
      </c>
      <c r="D550" s="98" t="s">
        <v>275</v>
      </c>
      <c r="E550" s="98" t="s">
        <v>578</v>
      </c>
      <c r="F550" s="118">
        <v>2707</v>
      </c>
      <c r="G550" s="118">
        <v>2505.49383</v>
      </c>
      <c r="H550" s="118">
        <f t="shared" si="57"/>
        <v>92.6</v>
      </c>
    </row>
    <row r="551" spans="1:8" ht="25.5">
      <c r="A551" s="97" t="s">
        <v>832</v>
      </c>
      <c r="B551" s="98" t="s">
        <v>254</v>
      </c>
      <c r="C551" s="98" t="s">
        <v>148</v>
      </c>
      <c r="D551" s="98"/>
      <c r="E551" s="98"/>
      <c r="F551" s="118">
        <f>F552</f>
        <v>1902.6000000000001</v>
      </c>
      <c r="G551" s="118">
        <f>G552</f>
        <v>1902.6000000000001</v>
      </c>
      <c r="H551" s="118">
        <f t="shared" si="57"/>
        <v>100</v>
      </c>
    </row>
    <row r="552" spans="1:8" ht="12.75">
      <c r="A552" s="97" t="s">
        <v>142</v>
      </c>
      <c r="B552" s="98" t="s">
        <v>254</v>
      </c>
      <c r="C552" s="98" t="s">
        <v>148</v>
      </c>
      <c r="D552" s="98" t="s">
        <v>143</v>
      </c>
      <c r="E552" s="98"/>
      <c r="F552" s="116">
        <f>F553</f>
        <v>1902.6000000000001</v>
      </c>
      <c r="G552" s="116">
        <f>G553</f>
        <v>1902.6000000000001</v>
      </c>
      <c r="H552" s="116">
        <f t="shared" si="57"/>
        <v>100</v>
      </c>
    </row>
    <row r="553" spans="1:8" ht="102">
      <c r="A553" s="97" t="s">
        <v>144</v>
      </c>
      <c r="B553" s="98" t="s">
        <v>254</v>
      </c>
      <c r="C553" s="98" t="s">
        <v>148</v>
      </c>
      <c r="D553" s="98" t="s">
        <v>145</v>
      </c>
      <c r="E553" s="98"/>
      <c r="F553" s="116">
        <f>F554+F565</f>
        <v>1902.6000000000001</v>
      </c>
      <c r="G553" s="116">
        <f>G554+G565</f>
        <v>1902.6000000000001</v>
      </c>
      <c r="H553" s="116">
        <f t="shared" si="57"/>
        <v>100</v>
      </c>
    </row>
    <row r="554" spans="1:8" ht="51">
      <c r="A554" s="97" t="s">
        <v>119</v>
      </c>
      <c r="B554" s="98" t="s">
        <v>254</v>
      </c>
      <c r="C554" s="98" t="s">
        <v>148</v>
      </c>
      <c r="D554" s="98" t="s">
        <v>276</v>
      </c>
      <c r="E554" s="98"/>
      <c r="F554" s="116">
        <f>F555+F558+F562</f>
        <v>1659.0000000000002</v>
      </c>
      <c r="G554" s="116">
        <f>G555+G558+G562</f>
        <v>1659.0000000000002</v>
      </c>
      <c r="H554" s="116">
        <f t="shared" si="57"/>
        <v>100</v>
      </c>
    </row>
    <row r="555" spans="1:8" ht="51">
      <c r="A555" s="97" t="s">
        <v>470</v>
      </c>
      <c r="B555" s="98" t="s">
        <v>254</v>
      </c>
      <c r="C555" s="98" t="s">
        <v>148</v>
      </c>
      <c r="D555" s="98" t="s">
        <v>276</v>
      </c>
      <c r="E555" s="98" t="s">
        <v>471</v>
      </c>
      <c r="F555" s="116">
        <f>F556</f>
        <v>1471.323</v>
      </c>
      <c r="G555" s="116">
        <f>G556</f>
        <v>1471.323</v>
      </c>
      <c r="H555" s="116">
        <f t="shared" si="57"/>
        <v>100</v>
      </c>
    </row>
    <row r="556" spans="1:8" ht="25.5">
      <c r="A556" s="97" t="s">
        <v>472</v>
      </c>
      <c r="B556" s="98" t="s">
        <v>254</v>
      </c>
      <c r="C556" s="98" t="s">
        <v>148</v>
      </c>
      <c r="D556" s="98" t="s">
        <v>276</v>
      </c>
      <c r="E556" s="98" t="s">
        <v>473</v>
      </c>
      <c r="F556" s="116">
        <f>F557</f>
        <v>1471.323</v>
      </c>
      <c r="G556" s="116">
        <f>G557</f>
        <v>1471.323</v>
      </c>
      <c r="H556" s="116">
        <f t="shared" si="57"/>
        <v>100</v>
      </c>
    </row>
    <row r="557" spans="1:8" ht="12.75">
      <c r="A557" s="97" t="s">
        <v>474</v>
      </c>
      <c r="B557" s="98" t="s">
        <v>254</v>
      </c>
      <c r="C557" s="98" t="s">
        <v>148</v>
      </c>
      <c r="D557" s="98" t="s">
        <v>276</v>
      </c>
      <c r="E557" s="98" t="s">
        <v>475</v>
      </c>
      <c r="F557" s="118">
        <v>1471.323</v>
      </c>
      <c r="G557" s="118">
        <v>1471.323</v>
      </c>
      <c r="H557" s="118">
        <f t="shared" si="57"/>
        <v>100</v>
      </c>
    </row>
    <row r="558" spans="1:8" ht="25.5">
      <c r="A558" s="97" t="s">
        <v>476</v>
      </c>
      <c r="B558" s="98" t="s">
        <v>254</v>
      </c>
      <c r="C558" s="98" t="s">
        <v>148</v>
      </c>
      <c r="D558" s="98" t="s">
        <v>276</v>
      </c>
      <c r="E558" s="98" t="s">
        <v>477</v>
      </c>
      <c r="F558" s="116">
        <f>F559</f>
        <v>186.06454000000002</v>
      </c>
      <c r="G558" s="116">
        <f>G559</f>
        <v>186.06454000000002</v>
      </c>
      <c r="H558" s="116">
        <f t="shared" si="57"/>
        <v>100</v>
      </c>
    </row>
    <row r="559" spans="1:8" ht="25.5">
      <c r="A559" s="199" t="s">
        <v>478</v>
      </c>
      <c r="B559" s="98" t="s">
        <v>254</v>
      </c>
      <c r="C559" s="98" t="s">
        <v>148</v>
      </c>
      <c r="D559" s="98" t="s">
        <v>276</v>
      </c>
      <c r="E559" s="98" t="s">
        <v>479</v>
      </c>
      <c r="F559" s="116">
        <f>SUM(F560:F561)</f>
        <v>186.06454000000002</v>
      </c>
      <c r="G559" s="116">
        <f>SUM(G560:G561)</f>
        <v>186.06454000000002</v>
      </c>
      <c r="H559" s="116">
        <f t="shared" si="57"/>
        <v>100</v>
      </c>
    </row>
    <row r="560" spans="1:8" ht="38.25">
      <c r="A560" s="199" t="s">
        <v>480</v>
      </c>
      <c r="B560" s="98" t="s">
        <v>254</v>
      </c>
      <c r="C560" s="98" t="s">
        <v>148</v>
      </c>
      <c r="D560" s="98" t="s">
        <v>276</v>
      </c>
      <c r="E560" s="98" t="s">
        <v>481</v>
      </c>
      <c r="F560" s="118">
        <v>87.15054</v>
      </c>
      <c r="G560" s="118">
        <v>87.15054</v>
      </c>
      <c r="H560" s="118">
        <f t="shared" si="57"/>
        <v>100</v>
      </c>
    </row>
    <row r="561" spans="1:8" ht="25.5">
      <c r="A561" s="199" t="s">
        <v>482</v>
      </c>
      <c r="B561" s="98" t="s">
        <v>254</v>
      </c>
      <c r="C561" s="98" t="s">
        <v>148</v>
      </c>
      <c r="D561" s="98" t="s">
        <v>276</v>
      </c>
      <c r="E561" s="98" t="s">
        <v>483</v>
      </c>
      <c r="F561" s="118">
        <v>98.914</v>
      </c>
      <c r="G561" s="118">
        <v>98.914</v>
      </c>
      <c r="H561" s="118">
        <f t="shared" si="57"/>
        <v>100</v>
      </c>
    </row>
    <row r="562" spans="1:8" ht="12.75">
      <c r="A562" s="97" t="s">
        <v>484</v>
      </c>
      <c r="B562" s="98" t="s">
        <v>254</v>
      </c>
      <c r="C562" s="98" t="s">
        <v>148</v>
      </c>
      <c r="D562" s="98" t="s">
        <v>276</v>
      </c>
      <c r="E562" s="98" t="s">
        <v>485</v>
      </c>
      <c r="F562" s="116">
        <f>F563</f>
        <v>1.61246</v>
      </c>
      <c r="G562" s="116">
        <f>G563</f>
        <v>1.61246</v>
      </c>
      <c r="H562" s="116">
        <f t="shared" si="57"/>
        <v>100</v>
      </c>
    </row>
    <row r="563" spans="1:8" ht="12.75">
      <c r="A563" s="199" t="s">
        <v>486</v>
      </c>
      <c r="B563" s="98" t="s">
        <v>254</v>
      </c>
      <c r="C563" s="98" t="s">
        <v>148</v>
      </c>
      <c r="D563" s="98" t="s">
        <v>276</v>
      </c>
      <c r="E563" s="98" t="s">
        <v>487</v>
      </c>
      <c r="F563" s="116">
        <f>SUM(F564:F564)</f>
        <v>1.61246</v>
      </c>
      <c r="G563" s="116">
        <f>SUM(G564:G564)</f>
        <v>1.61246</v>
      </c>
      <c r="H563" s="116">
        <f t="shared" si="57"/>
        <v>100</v>
      </c>
    </row>
    <row r="564" spans="1:8" ht="25.5">
      <c r="A564" s="199" t="s">
        <v>490</v>
      </c>
      <c r="B564" s="98" t="s">
        <v>254</v>
      </c>
      <c r="C564" s="98" t="s">
        <v>148</v>
      </c>
      <c r="D564" s="98" t="s">
        <v>276</v>
      </c>
      <c r="E564" s="98" t="s">
        <v>491</v>
      </c>
      <c r="F564" s="118">
        <f>5.5-3.88754</f>
        <v>1.61246</v>
      </c>
      <c r="G564" s="118">
        <f>5.5-3.88754</f>
        <v>1.61246</v>
      </c>
      <c r="H564" s="118">
        <f t="shared" si="57"/>
        <v>100</v>
      </c>
    </row>
    <row r="565" spans="1:8" ht="76.5">
      <c r="A565" s="97" t="s">
        <v>120</v>
      </c>
      <c r="B565" s="98" t="s">
        <v>254</v>
      </c>
      <c r="C565" s="98" t="s">
        <v>148</v>
      </c>
      <c r="D565" s="98" t="s">
        <v>277</v>
      </c>
      <c r="E565" s="98"/>
      <c r="F565" s="116">
        <f>F566+F569</f>
        <v>243.6</v>
      </c>
      <c r="G565" s="116">
        <f>G566+G569</f>
        <v>243.6</v>
      </c>
      <c r="H565" s="116">
        <f t="shared" si="57"/>
        <v>100</v>
      </c>
    </row>
    <row r="566" spans="1:8" ht="51">
      <c r="A566" s="97" t="s">
        <v>470</v>
      </c>
      <c r="B566" s="98" t="s">
        <v>254</v>
      </c>
      <c r="C566" s="98" t="s">
        <v>148</v>
      </c>
      <c r="D566" s="98" t="s">
        <v>277</v>
      </c>
      <c r="E566" s="98" t="s">
        <v>471</v>
      </c>
      <c r="F566" s="116">
        <f>F567</f>
        <v>241.505</v>
      </c>
      <c r="G566" s="116">
        <f>G567</f>
        <v>241.505</v>
      </c>
      <c r="H566" s="116">
        <f t="shared" si="57"/>
        <v>100</v>
      </c>
    </row>
    <row r="567" spans="1:8" ht="25.5">
      <c r="A567" s="97" t="s">
        <v>472</v>
      </c>
      <c r="B567" s="98" t="s">
        <v>254</v>
      </c>
      <c r="C567" s="98" t="s">
        <v>148</v>
      </c>
      <c r="D567" s="98" t="s">
        <v>277</v>
      </c>
      <c r="E567" s="98" t="s">
        <v>473</v>
      </c>
      <c r="F567" s="116">
        <f>F568</f>
        <v>241.505</v>
      </c>
      <c r="G567" s="116">
        <f>G568</f>
        <v>241.505</v>
      </c>
      <c r="H567" s="116">
        <f t="shared" si="57"/>
        <v>100</v>
      </c>
    </row>
    <row r="568" spans="1:8" ht="12.75">
      <c r="A568" s="97" t="s">
        <v>474</v>
      </c>
      <c r="B568" s="98" t="s">
        <v>254</v>
      </c>
      <c r="C568" s="98" t="s">
        <v>148</v>
      </c>
      <c r="D568" s="98" t="s">
        <v>277</v>
      </c>
      <c r="E568" s="98" t="s">
        <v>475</v>
      </c>
      <c r="F568" s="118">
        <f>233.6+5+2.905</f>
        <v>241.505</v>
      </c>
      <c r="G568" s="118">
        <f>233.6+5+2.905</f>
        <v>241.505</v>
      </c>
      <c r="H568" s="118">
        <f t="shared" si="57"/>
        <v>100</v>
      </c>
    </row>
    <row r="569" spans="1:8" ht="25.5">
      <c r="A569" s="97" t="s">
        <v>476</v>
      </c>
      <c r="B569" s="98" t="s">
        <v>254</v>
      </c>
      <c r="C569" s="98" t="s">
        <v>148</v>
      </c>
      <c r="D569" s="98" t="s">
        <v>277</v>
      </c>
      <c r="E569" s="98" t="s">
        <v>477</v>
      </c>
      <c r="F569" s="116">
        <f>F570</f>
        <v>2.095</v>
      </c>
      <c r="G569" s="116">
        <f>G570</f>
        <v>2.095</v>
      </c>
      <c r="H569" s="116">
        <f aca="true" t="shared" si="65" ref="H569:H583">ROUND(G569/F569*100,1)</f>
        <v>100</v>
      </c>
    </row>
    <row r="570" spans="1:8" ht="25.5">
      <c r="A570" s="97" t="s">
        <v>478</v>
      </c>
      <c r="B570" s="98" t="s">
        <v>254</v>
      </c>
      <c r="C570" s="98" t="s">
        <v>148</v>
      </c>
      <c r="D570" s="98" t="s">
        <v>277</v>
      </c>
      <c r="E570" s="98" t="s">
        <v>479</v>
      </c>
      <c r="F570" s="116">
        <f>F571</f>
        <v>2.095</v>
      </c>
      <c r="G570" s="116">
        <f>G571</f>
        <v>2.095</v>
      </c>
      <c r="H570" s="116">
        <f t="shared" si="65"/>
        <v>100</v>
      </c>
    </row>
    <row r="571" spans="1:8" ht="38.25">
      <c r="A571" s="199" t="s">
        <v>480</v>
      </c>
      <c r="B571" s="98" t="s">
        <v>254</v>
      </c>
      <c r="C571" s="98" t="s">
        <v>148</v>
      </c>
      <c r="D571" s="98" t="s">
        <v>277</v>
      </c>
      <c r="E571" s="104" t="s">
        <v>481</v>
      </c>
      <c r="F571" s="200">
        <f>5-2.905</f>
        <v>2.095</v>
      </c>
      <c r="G571" s="200">
        <f>5-2.905</f>
        <v>2.095</v>
      </c>
      <c r="H571" s="200">
        <f t="shared" si="65"/>
        <v>100</v>
      </c>
    </row>
    <row r="572" spans="1:8" ht="12.75">
      <c r="A572" s="113" t="s">
        <v>278</v>
      </c>
      <c r="B572" s="197" t="s">
        <v>149</v>
      </c>
      <c r="C572" s="197"/>
      <c r="D572" s="197"/>
      <c r="E572" s="96"/>
      <c r="F572" s="114">
        <f aca="true" t="shared" si="66" ref="F572:G576">F573</f>
        <v>128.01999999999998</v>
      </c>
      <c r="G572" s="114">
        <f t="shared" si="66"/>
        <v>124.02</v>
      </c>
      <c r="H572" s="114">
        <f t="shared" si="65"/>
        <v>96.9</v>
      </c>
    </row>
    <row r="573" spans="1:8" ht="12.75">
      <c r="A573" s="97" t="s">
        <v>833</v>
      </c>
      <c r="B573" s="98" t="s">
        <v>149</v>
      </c>
      <c r="C573" s="98" t="s">
        <v>133</v>
      </c>
      <c r="D573" s="98"/>
      <c r="E573" s="98"/>
      <c r="F573" s="118">
        <f t="shared" si="66"/>
        <v>128.01999999999998</v>
      </c>
      <c r="G573" s="118">
        <f t="shared" si="66"/>
        <v>124.02</v>
      </c>
      <c r="H573" s="118">
        <f t="shared" si="65"/>
        <v>96.9</v>
      </c>
    </row>
    <row r="574" spans="1:8" ht="38.25">
      <c r="A574" s="97" t="s">
        <v>780</v>
      </c>
      <c r="B574" s="98" t="s">
        <v>149</v>
      </c>
      <c r="C574" s="98" t="s">
        <v>133</v>
      </c>
      <c r="D574" s="98" t="s">
        <v>584</v>
      </c>
      <c r="E574" s="98"/>
      <c r="F574" s="116">
        <f t="shared" si="66"/>
        <v>128.01999999999998</v>
      </c>
      <c r="G574" s="116">
        <f t="shared" si="66"/>
        <v>124.02</v>
      </c>
      <c r="H574" s="116">
        <f t="shared" si="65"/>
        <v>96.9</v>
      </c>
    </row>
    <row r="575" spans="1:8" ht="25.5">
      <c r="A575" s="97" t="s">
        <v>476</v>
      </c>
      <c r="B575" s="98" t="s">
        <v>149</v>
      </c>
      <c r="C575" s="98" t="s">
        <v>133</v>
      </c>
      <c r="D575" s="98" t="s">
        <v>584</v>
      </c>
      <c r="E575" s="98" t="s">
        <v>477</v>
      </c>
      <c r="F575" s="116">
        <f t="shared" si="66"/>
        <v>128.01999999999998</v>
      </c>
      <c r="G575" s="116">
        <f t="shared" si="66"/>
        <v>124.02</v>
      </c>
      <c r="H575" s="116">
        <f t="shared" si="65"/>
        <v>96.9</v>
      </c>
    </row>
    <row r="576" spans="1:8" ht="25.5">
      <c r="A576" s="97" t="s">
        <v>478</v>
      </c>
      <c r="B576" s="98" t="s">
        <v>149</v>
      </c>
      <c r="C576" s="98" t="s">
        <v>133</v>
      </c>
      <c r="D576" s="98" t="s">
        <v>584</v>
      </c>
      <c r="E576" s="98" t="s">
        <v>479</v>
      </c>
      <c r="F576" s="116">
        <f t="shared" si="66"/>
        <v>128.01999999999998</v>
      </c>
      <c r="G576" s="116">
        <f t="shared" si="66"/>
        <v>124.02</v>
      </c>
      <c r="H576" s="116">
        <f t="shared" si="65"/>
        <v>96.9</v>
      </c>
    </row>
    <row r="577" spans="1:8" ht="25.5">
      <c r="A577" s="100" t="s">
        <v>482</v>
      </c>
      <c r="B577" s="101" t="s">
        <v>149</v>
      </c>
      <c r="C577" s="101" t="s">
        <v>133</v>
      </c>
      <c r="D577" s="101" t="s">
        <v>584</v>
      </c>
      <c r="E577" s="101" t="s">
        <v>483</v>
      </c>
      <c r="F577" s="125">
        <f>207-78.98</f>
        <v>128.01999999999998</v>
      </c>
      <c r="G577" s="125">
        <v>124.02</v>
      </c>
      <c r="H577" s="125">
        <f t="shared" si="65"/>
        <v>96.9</v>
      </c>
    </row>
    <row r="578" spans="1:8" ht="25.5">
      <c r="A578" s="113" t="s">
        <v>585</v>
      </c>
      <c r="B578" s="197" t="s">
        <v>166</v>
      </c>
      <c r="C578" s="197"/>
      <c r="D578" s="96"/>
      <c r="E578" s="96"/>
      <c r="F578" s="114">
        <f aca="true" t="shared" si="67" ref="F578:G582">F579</f>
        <v>720.5</v>
      </c>
      <c r="G578" s="114">
        <f t="shared" si="67"/>
        <v>720.22996</v>
      </c>
      <c r="H578" s="114">
        <f t="shared" si="65"/>
        <v>100</v>
      </c>
    </row>
    <row r="579" spans="1:8" ht="25.5">
      <c r="A579" s="97" t="s">
        <v>586</v>
      </c>
      <c r="B579" s="98" t="s">
        <v>166</v>
      </c>
      <c r="C579" s="98" t="s">
        <v>131</v>
      </c>
      <c r="D579" s="98"/>
      <c r="E579" s="98"/>
      <c r="F579" s="118">
        <f t="shared" si="67"/>
        <v>720.5</v>
      </c>
      <c r="G579" s="118">
        <f t="shared" si="67"/>
        <v>720.22996</v>
      </c>
      <c r="H579" s="118">
        <f t="shared" si="65"/>
        <v>100</v>
      </c>
    </row>
    <row r="580" spans="1:8" ht="25.5">
      <c r="A580" s="97" t="s">
        <v>587</v>
      </c>
      <c r="B580" s="98" t="s">
        <v>166</v>
      </c>
      <c r="C580" s="98" t="s">
        <v>131</v>
      </c>
      <c r="D580" s="98" t="s">
        <v>588</v>
      </c>
      <c r="E580" s="98"/>
      <c r="F580" s="116">
        <f t="shared" si="67"/>
        <v>720.5</v>
      </c>
      <c r="G580" s="116">
        <f t="shared" si="67"/>
        <v>720.22996</v>
      </c>
      <c r="H580" s="116">
        <f t="shared" si="65"/>
        <v>100</v>
      </c>
    </row>
    <row r="581" spans="1:8" ht="25.5">
      <c r="A581" s="97" t="s">
        <v>589</v>
      </c>
      <c r="B581" s="98" t="s">
        <v>166</v>
      </c>
      <c r="C581" s="98" t="s">
        <v>131</v>
      </c>
      <c r="D581" s="98" t="s">
        <v>590</v>
      </c>
      <c r="E581" s="98"/>
      <c r="F581" s="116">
        <f t="shared" si="67"/>
        <v>720.5</v>
      </c>
      <c r="G581" s="116">
        <f t="shared" si="67"/>
        <v>720.22996</v>
      </c>
      <c r="H581" s="116">
        <f t="shared" si="65"/>
        <v>100</v>
      </c>
    </row>
    <row r="582" spans="1:8" ht="12.75">
      <c r="A582" s="199" t="s">
        <v>591</v>
      </c>
      <c r="B582" s="104" t="s">
        <v>166</v>
      </c>
      <c r="C582" s="104" t="s">
        <v>131</v>
      </c>
      <c r="D582" s="104" t="s">
        <v>590</v>
      </c>
      <c r="E582" s="104" t="s">
        <v>592</v>
      </c>
      <c r="F582" s="198">
        <f t="shared" si="67"/>
        <v>720.5</v>
      </c>
      <c r="G582" s="198">
        <f t="shared" si="67"/>
        <v>720.22996</v>
      </c>
      <c r="H582" s="198">
        <f t="shared" si="65"/>
        <v>100</v>
      </c>
    </row>
    <row r="583" spans="1:8" ht="25.5">
      <c r="A583" s="105" t="s">
        <v>593</v>
      </c>
      <c r="B583" s="106" t="s">
        <v>166</v>
      </c>
      <c r="C583" s="106" t="s">
        <v>131</v>
      </c>
      <c r="D583" s="106" t="s">
        <v>590</v>
      </c>
      <c r="E583" s="106" t="s">
        <v>594</v>
      </c>
      <c r="F583" s="119">
        <v>720.5</v>
      </c>
      <c r="G583" s="119">
        <v>720.22996</v>
      </c>
      <c r="H583" s="119">
        <f t="shared" si="65"/>
        <v>100</v>
      </c>
    </row>
  </sheetData>
  <sheetProtection/>
  <printOptions/>
  <pageMargins left="0.7874015748031497" right="0.3937007874015748" top="0.5905511811023623" bottom="0.35433070866141736" header="0.5118110236220472" footer="0.2755905511811024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60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4.8515625" style="108" customWidth="1"/>
    <col min="2" max="2" width="4.00390625" style="108" customWidth="1"/>
    <col min="3" max="3" width="3.57421875" style="108" customWidth="1"/>
    <col min="4" max="4" width="3.7109375" style="108" customWidth="1"/>
    <col min="5" max="5" width="8.00390625" style="108" customWidth="1"/>
    <col min="6" max="6" width="5.28125" style="108" customWidth="1"/>
    <col min="7" max="7" width="13.28125" style="108" customWidth="1"/>
    <col min="8" max="8" width="13.28125" style="90" customWidth="1"/>
    <col min="9" max="9" width="9.7109375" style="90" customWidth="1"/>
    <col min="10" max="16384" width="9.140625" style="90" customWidth="1"/>
  </cols>
  <sheetData>
    <row r="1" spans="1:9" ht="12.75">
      <c r="A1" t="s">
        <v>653</v>
      </c>
      <c r="B1" s="109"/>
      <c r="C1" s="109"/>
      <c r="D1" s="109"/>
      <c r="E1" s="109"/>
      <c r="F1" s="109"/>
      <c r="I1" s="109" t="s">
        <v>816</v>
      </c>
    </row>
    <row r="2" spans="1:9" ht="12.75">
      <c r="A2" s="91"/>
      <c r="B2" s="109"/>
      <c r="C2" s="109"/>
      <c r="D2" s="109"/>
      <c r="E2" s="109"/>
      <c r="F2" s="109"/>
      <c r="I2" s="109" t="s">
        <v>72</v>
      </c>
    </row>
    <row r="3" spans="1:252" ht="12.75">
      <c r="A3" s="91"/>
      <c r="B3" s="163"/>
      <c r="C3" s="163"/>
      <c r="D3" s="163"/>
      <c r="E3" s="90"/>
      <c r="F3" s="210"/>
      <c r="H3" s="210"/>
      <c r="I3" s="163" t="s">
        <v>66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</row>
    <row r="4" spans="1:9" ht="12.75">
      <c r="A4" s="205" t="s">
        <v>649</v>
      </c>
      <c r="B4" s="205"/>
      <c r="C4" s="205"/>
      <c r="D4" s="205"/>
      <c r="E4" s="205"/>
      <c r="F4" s="205"/>
      <c r="G4" s="205"/>
      <c r="H4" s="204"/>
      <c r="I4" s="204"/>
    </row>
    <row r="5" spans="1:9" ht="12.75">
      <c r="A5" s="91"/>
      <c r="B5" s="91"/>
      <c r="C5" s="91"/>
      <c r="D5" s="91"/>
      <c r="E5" s="91"/>
      <c r="F5" s="91"/>
      <c r="I5" s="92" t="s">
        <v>279</v>
      </c>
    </row>
    <row r="6" spans="1:9" ht="27">
      <c r="A6" s="93" t="s">
        <v>338</v>
      </c>
      <c r="B6" s="110" t="s">
        <v>846</v>
      </c>
      <c r="C6" s="110" t="s">
        <v>847</v>
      </c>
      <c r="D6" s="110" t="s">
        <v>848</v>
      </c>
      <c r="E6" s="110" t="s">
        <v>849</v>
      </c>
      <c r="F6" s="110" t="s">
        <v>850</v>
      </c>
      <c r="G6" s="211" t="s">
        <v>350</v>
      </c>
      <c r="H6" s="211" t="s">
        <v>351</v>
      </c>
      <c r="I6" s="212" t="s">
        <v>283</v>
      </c>
    </row>
    <row r="7" spans="1:9" ht="12.75">
      <c r="A7" s="111">
        <v>1</v>
      </c>
      <c r="B7" s="112" t="s">
        <v>339</v>
      </c>
      <c r="C7" s="112" t="s">
        <v>77</v>
      </c>
      <c r="D7" s="112" t="s">
        <v>126</v>
      </c>
      <c r="E7" s="112" t="s">
        <v>127</v>
      </c>
      <c r="F7" s="112" t="s">
        <v>128</v>
      </c>
      <c r="G7" s="112" t="s">
        <v>280</v>
      </c>
      <c r="H7" s="112" t="s">
        <v>281</v>
      </c>
      <c r="I7" s="112" t="s">
        <v>851</v>
      </c>
    </row>
    <row r="8" spans="1:9" ht="12.75">
      <c r="A8" s="113" t="s">
        <v>852</v>
      </c>
      <c r="B8" s="96"/>
      <c r="C8" s="96"/>
      <c r="D8" s="96"/>
      <c r="E8" s="96"/>
      <c r="F8" s="96"/>
      <c r="G8" s="114">
        <f>G9+G389</f>
        <v>342923.91157</v>
      </c>
      <c r="H8" s="114">
        <f>H9+H389</f>
        <v>337608.70751</v>
      </c>
      <c r="I8" s="213">
        <f aca="true" t="shared" si="0" ref="I8:I69">ROUND(H8/G8*100,1)</f>
        <v>98.5</v>
      </c>
    </row>
    <row r="9" spans="1:9" ht="12.75">
      <c r="A9" s="97" t="s">
        <v>853</v>
      </c>
      <c r="B9" s="98" t="s">
        <v>111</v>
      </c>
      <c r="C9" s="98" t="s">
        <v>854</v>
      </c>
      <c r="D9" s="98" t="s">
        <v>854</v>
      </c>
      <c r="E9" s="98" t="s">
        <v>855</v>
      </c>
      <c r="F9" s="98" t="s">
        <v>121</v>
      </c>
      <c r="G9" s="115">
        <f>G10+G94+G101+G131+G178+G262+G272+G331+G344+G383</f>
        <v>242161.71556999997</v>
      </c>
      <c r="H9" s="115">
        <f>H10+H94+H101+H131+H178+H262+H272+H331+H344+H383</f>
        <v>240627.5436</v>
      </c>
      <c r="I9" s="115">
        <f t="shared" si="0"/>
        <v>99.4</v>
      </c>
    </row>
    <row r="10" spans="1:9" ht="12.75">
      <c r="A10" s="122" t="s">
        <v>856</v>
      </c>
      <c r="B10" s="98"/>
      <c r="C10" s="194" t="s">
        <v>131</v>
      </c>
      <c r="D10" s="194" t="s">
        <v>854</v>
      </c>
      <c r="E10" s="98" t="s">
        <v>855</v>
      </c>
      <c r="F10" s="98" t="s">
        <v>121</v>
      </c>
      <c r="G10" s="115">
        <f>G11+G17+G48+G54+G59</f>
        <v>17627.962</v>
      </c>
      <c r="H10" s="115">
        <f>H11+H17+H48+H54+H59</f>
        <v>17488.63397</v>
      </c>
      <c r="I10" s="115">
        <f t="shared" si="0"/>
        <v>99.2</v>
      </c>
    </row>
    <row r="11" spans="1:9" ht="38.25">
      <c r="A11" s="97" t="s">
        <v>857</v>
      </c>
      <c r="B11" s="98"/>
      <c r="C11" s="98" t="s">
        <v>131</v>
      </c>
      <c r="D11" s="98" t="s">
        <v>133</v>
      </c>
      <c r="E11" s="98" t="s">
        <v>855</v>
      </c>
      <c r="F11" s="98" t="s">
        <v>121</v>
      </c>
      <c r="G11" s="115">
        <f aca="true" t="shared" si="1" ref="G11:H15">G12</f>
        <v>1064</v>
      </c>
      <c r="H11" s="115">
        <f t="shared" si="1"/>
        <v>1063.79056</v>
      </c>
      <c r="I11" s="115">
        <f t="shared" si="0"/>
        <v>100</v>
      </c>
    </row>
    <row r="12" spans="1:9" ht="38.25">
      <c r="A12" s="97" t="s">
        <v>858</v>
      </c>
      <c r="B12" s="98"/>
      <c r="C12" s="98" t="s">
        <v>131</v>
      </c>
      <c r="D12" s="98" t="s">
        <v>133</v>
      </c>
      <c r="E12" s="98" t="s">
        <v>859</v>
      </c>
      <c r="F12" s="98" t="s">
        <v>121</v>
      </c>
      <c r="G12" s="116">
        <f t="shared" si="1"/>
        <v>1064</v>
      </c>
      <c r="H12" s="116">
        <f t="shared" si="1"/>
        <v>1063.79056</v>
      </c>
      <c r="I12" s="116">
        <f t="shared" si="0"/>
        <v>100</v>
      </c>
    </row>
    <row r="13" spans="1:9" ht="12.75">
      <c r="A13" s="97" t="s">
        <v>135</v>
      </c>
      <c r="B13" s="98"/>
      <c r="C13" s="98" t="s">
        <v>131</v>
      </c>
      <c r="D13" s="98" t="s">
        <v>133</v>
      </c>
      <c r="E13" s="98" t="s">
        <v>860</v>
      </c>
      <c r="F13" s="98" t="s">
        <v>121</v>
      </c>
      <c r="G13" s="116">
        <f t="shared" si="1"/>
        <v>1064</v>
      </c>
      <c r="H13" s="116">
        <f t="shared" si="1"/>
        <v>1063.79056</v>
      </c>
      <c r="I13" s="116">
        <f t="shared" si="0"/>
        <v>100</v>
      </c>
    </row>
    <row r="14" spans="1:9" ht="63.75">
      <c r="A14" s="97" t="s">
        <v>470</v>
      </c>
      <c r="B14" s="98"/>
      <c r="C14" s="98" t="s">
        <v>131</v>
      </c>
      <c r="D14" s="98" t="s">
        <v>133</v>
      </c>
      <c r="E14" s="98" t="s">
        <v>860</v>
      </c>
      <c r="F14" s="98" t="s">
        <v>471</v>
      </c>
      <c r="G14" s="116">
        <f t="shared" si="1"/>
        <v>1064</v>
      </c>
      <c r="H14" s="116">
        <f t="shared" si="1"/>
        <v>1063.79056</v>
      </c>
      <c r="I14" s="116">
        <f t="shared" si="0"/>
        <v>100</v>
      </c>
    </row>
    <row r="15" spans="1:9" ht="25.5">
      <c r="A15" s="97" t="s">
        <v>472</v>
      </c>
      <c r="B15" s="98"/>
      <c r="C15" s="98" t="s">
        <v>131</v>
      </c>
      <c r="D15" s="98" t="s">
        <v>133</v>
      </c>
      <c r="E15" s="98" t="s">
        <v>860</v>
      </c>
      <c r="F15" s="98" t="s">
        <v>473</v>
      </c>
      <c r="G15" s="116">
        <f t="shared" si="1"/>
        <v>1064</v>
      </c>
      <c r="H15" s="116">
        <f t="shared" si="1"/>
        <v>1063.79056</v>
      </c>
      <c r="I15" s="116">
        <f t="shared" si="0"/>
        <v>100</v>
      </c>
    </row>
    <row r="16" spans="1:9" ht="25.5">
      <c r="A16" s="97" t="s">
        <v>474</v>
      </c>
      <c r="B16" s="98"/>
      <c r="C16" s="98" t="s">
        <v>131</v>
      </c>
      <c r="D16" s="98" t="s">
        <v>133</v>
      </c>
      <c r="E16" s="98" t="s">
        <v>860</v>
      </c>
      <c r="F16" s="98" t="s">
        <v>475</v>
      </c>
      <c r="G16" s="118">
        <f>1016+48</f>
        <v>1064</v>
      </c>
      <c r="H16" s="118">
        <v>1063.79056</v>
      </c>
      <c r="I16" s="118">
        <f t="shared" si="0"/>
        <v>100</v>
      </c>
    </row>
    <row r="17" spans="1:9" ht="51">
      <c r="A17" s="97" t="s">
        <v>861</v>
      </c>
      <c r="B17" s="98"/>
      <c r="C17" s="98" t="s">
        <v>131</v>
      </c>
      <c r="D17" s="98" t="s">
        <v>138</v>
      </c>
      <c r="E17" s="98" t="s">
        <v>855</v>
      </c>
      <c r="F17" s="98" t="s">
        <v>121</v>
      </c>
      <c r="G17" s="115">
        <f>G18+G31</f>
        <v>10493.409999999998</v>
      </c>
      <c r="H17" s="115">
        <f>H18+H31</f>
        <v>10404.05367</v>
      </c>
      <c r="I17" s="115">
        <f t="shared" si="0"/>
        <v>99.1</v>
      </c>
    </row>
    <row r="18" spans="1:9" ht="38.25">
      <c r="A18" s="97" t="s">
        <v>858</v>
      </c>
      <c r="B18" s="98"/>
      <c r="C18" s="98" t="s">
        <v>131</v>
      </c>
      <c r="D18" s="98" t="s">
        <v>138</v>
      </c>
      <c r="E18" s="98" t="s">
        <v>859</v>
      </c>
      <c r="F18" s="98" t="s">
        <v>121</v>
      </c>
      <c r="G18" s="116">
        <f>G19</f>
        <v>10019.409999999998</v>
      </c>
      <c r="H18" s="116">
        <f>H19</f>
        <v>9930.05367</v>
      </c>
      <c r="I18" s="116">
        <f t="shared" si="0"/>
        <v>99.1</v>
      </c>
    </row>
    <row r="19" spans="1:9" ht="12.75">
      <c r="A19" s="97" t="s">
        <v>139</v>
      </c>
      <c r="B19" s="98"/>
      <c r="C19" s="98" t="s">
        <v>131</v>
      </c>
      <c r="D19" s="98" t="s">
        <v>138</v>
      </c>
      <c r="E19" s="98" t="s">
        <v>862</v>
      </c>
      <c r="F19" s="98" t="s">
        <v>121</v>
      </c>
      <c r="G19" s="116">
        <f>G20+G23+G27</f>
        <v>10019.409999999998</v>
      </c>
      <c r="H19" s="116">
        <f>H20+H23+H27</f>
        <v>9930.05367</v>
      </c>
      <c r="I19" s="116">
        <f t="shared" si="0"/>
        <v>99.1</v>
      </c>
    </row>
    <row r="20" spans="1:9" ht="63.75">
      <c r="A20" s="97" t="s">
        <v>470</v>
      </c>
      <c r="B20" s="98"/>
      <c r="C20" s="98" t="s">
        <v>131</v>
      </c>
      <c r="D20" s="98" t="s">
        <v>138</v>
      </c>
      <c r="E20" s="98" t="s">
        <v>862</v>
      </c>
      <c r="F20" s="98" t="s">
        <v>471</v>
      </c>
      <c r="G20" s="116">
        <f>G21</f>
        <v>8882.561</v>
      </c>
      <c r="H20" s="116">
        <f>H21</f>
        <v>8837.95877</v>
      </c>
      <c r="I20" s="116">
        <f t="shared" si="0"/>
        <v>99.5</v>
      </c>
    </row>
    <row r="21" spans="1:9" ht="25.5">
      <c r="A21" s="97" t="s">
        <v>472</v>
      </c>
      <c r="B21" s="98"/>
      <c r="C21" s="98" t="s">
        <v>131</v>
      </c>
      <c r="D21" s="98" t="s">
        <v>138</v>
      </c>
      <c r="E21" s="98" t="s">
        <v>862</v>
      </c>
      <c r="F21" s="98" t="s">
        <v>473</v>
      </c>
      <c r="G21" s="116">
        <f>G22</f>
        <v>8882.561</v>
      </c>
      <c r="H21" s="116">
        <f>H22</f>
        <v>8837.95877</v>
      </c>
      <c r="I21" s="116">
        <f t="shared" si="0"/>
        <v>99.5</v>
      </c>
    </row>
    <row r="22" spans="1:9" ht="25.5">
      <c r="A22" s="97" t="s">
        <v>474</v>
      </c>
      <c r="B22" s="98"/>
      <c r="C22" s="98" t="s">
        <v>131</v>
      </c>
      <c r="D22" s="98" t="s">
        <v>138</v>
      </c>
      <c r="E22" s="98" t="s">
        <v>862</v>
      </c>
      <c r="F22" s="98" t="s">
        <v>475</v>
      </c>
      <c r="G22" s="118">
        <v>8882.561</v>
      </c>
      <c r="H22" s="118">
        <v>8837.95877</v>
      </c>
      <c r="I22" s="118">
        <f t="shared" si="0"/>
        <v>99.5</v>
      </c>
    </row>
    <row r="23" spans="1:9" ht="25.5">
      <c r="A23" s="97" t="s">
        <v>476</v>
      </c>
      <c r="B23" s="98"/>
      <c r="C23" s="98" t="s">
        <v>131</v>
      </c>
      <c r="D23" s="98" t="s">
        <v>138</v>
      </c>
      <c r="E23" s="98" t="s">
        <v>862</v>
      </c>
      <c r="F23" s="98" t="s">
        <v>477</v>
      </c>
      <c r="G23" s="116">
        <f>G24</f>
        <v>934.2359999999999</v>
      </c>
      <c r="H23" s="116">
        <f>H24</f>
        <v>889.54338</v>
      </c>
      <c r="I23" s="116">
        <f t="shared" si="0"/>
        <v>95.2</v>
      </c>
    </row>
    <row r="24" spans="1:9" ht="25.5">
      <c r="A24" s="97" t="s">
        <v>478</v>
      </c>
      <c r="B24" s="98"/>
      <c r="C24" s="98" t="s">
        <v>131</v>
      </c>
      <c r="D24" s="98" t="s">
        <v>138</v>
      </c>
      <c r="E24" s="98" t="s">
        <v>862</v>
      </c>
      <c r="F24" s="98" t="s">
        <v>479</v>
      </c>
      <c r="G24" s="116">
        <f>G25+G26</f>
        <v>934.2359999999999</v>
      </c>
      <c r="H24" s="116">
        <f>H25+H26</f>
        <v>889.54338</v>
      </c>
      <c r="I24" s="116">
        <f t="shared" si="0"/>
        <v>95.2</v>
      </c>
    </row>
    <row r="25" spans="1:9" ht="38.25">
      <c r="A25" s="97" t="s">
        <v>480</v>
      </c>
      <c r="B25" s="98"/>
      <c r="C25" s="98" t="s">
        <v>131</v>
      </c>
      <c r="D25" s="98" t="s">
        <v>138</v>
      </c>
      <c r="E25" s="98" t="s">
        <v>862</v>
      </c>
      <c r="F25" s="98" t="s">
        <v>481</v>
      </c>
      <c r="G25" s="118">
        <v>324.2</v>
      </c>
      <c r="H25" s="118">
        <v>290.56007</v>
      </c>
      <c r="I25" s="118">
        <f t="shared" si="0"/>
        <v>89.6</v>
      </c>
    </row>
    <row r="26" spans="1:9" ht="25.5">
      <c r="A26" s="97" t="s">
        <v>482</v>
      </c>
      <c r="B26" s="98"/>
      <c r="C26" s="98" t="s">
        <v>131</v>
      </c>
      <c r="D26" s="98" t="s">
        <v>138</v>
      </c>
      <c r="E26" s="98" t="s">
        <v>862</v>
      </c>
      <c r="F26" s="98" t="s">
        <v>483</v>
      </c>
      <c r="G26" s="118">
        <v>610.036</v>
      </c>
      <c r="H26" s="118">
        <v>598.98331</v>
      </c>
      <c r="I26" s="118">
        <f t="shared" si="0"/>
        <v>98.2</v>
      </c>
    </row>
    <row r="27" spans="1:9" ht="12.75">
      <c r="A27" s="97" t="s">
        <v>484</v>
      </c>
      <c r="B27" s="98"/>
      <c r="C27" s="98" t="s">
        <v>131</v>
      </c>
      <c r="D27" s="98" t="s">
        <v>138</v>
      </c>
      <c r="E27" s="98" t="s">
        <v>862</v>
      </c>
      <c r="F27" s="98" t="s">
        <v>485</v>
      </c>
      <c r="G27" s="116">
        <f>G28</f>
        <v>202.61299999999997</v>
      </c>
      <c r="H27" s="116">
        <f>H28</f>
        <v>202.55152</v>
      </c>
      <c r="I27" s="116">
        <f t="shared" si="0"/>
        <v>100</v>
      </c>
    </row>
    <row r="28" spans="1:9" ht="25.5">
      <c r="A28" s="97" t="s">
        <v>486</v>
      </c>
      <c r="B28" s="98"/>
      <c r="C28" s="98" t="s">
        <v>131</v>
      </c>
      <c r="D28" s="98" t="s">
        <v>138</v>
      </c>
      <c r="E28" s="98" t="s">
        <v>862</v>
      </c>
      <c r="F28" s="98" t="s">
        <v>487</v>
      </c>
      <c r="G28" s="116">
        <f>G29+G30</f>
        <v>202.61299999999997</v>
      </c>
      <c r="H28" s="116">
        <f>H29+H30</f>
        <v>202.55152</v>
      </c>
      <c r="I28" s="116">
        <f t="shared" si="0"/>
        <v>100</v>
      </c>
    </row>
    <row r="29" spans="1:9" ht="25.5">
      <c r="A29" s="97" t="s">
        <v>141</v>
      </c>
      <c r="B29" s="98"/>
      <c r="C29" s="98" t="s">
        <v>131</v>
      </c>
      <c r="D29" s="98" t="s">
        <v>138</v>
      </c>
      <c r="E29" s="98" t="s">
        <v>862</v>
      </c>
      <c r="F29" s="98" t="s">
        <v>489</v>
      </c>
      <c r="G29" s="118">
        <f>389.65-202.237</f>
        <v>187.41299999999998</v>
      </c>
      <c r="H29" s="118">
        <v>187.413</v>
      </c>
      <c r="I29" s="118">
        <f t="shared" si="0"/>
        <v>100</v>
      </c>
    </row>
    <row r="30" spans="1:9" ht="25.5">
      <c r="A30" s="97" t="s">
        <v>490</v>
      </c>
      <c r="B30" s="98"/>
      <c r="C30" s="98" t="s">
        <v>131</v>
      </c>
      <c r="D30" s="98" t="s">
        <v>138</v>
      </c>
      <c r="E30" s="98" t="s">
        <v>862</v>
      </c>
      <c r="F30" s="98" t="s">
        <v>491</v>
      </c>
      <c r="G30" s="118">
        <f>19-3.8</f>
        <v>15.2</v>
      </c>
      <c r="H30" s="118">
        <v>15.13852</v>
      </c>
      <c r="I30" s="118">
        <f t="shared" si="0"/>
        <v>99.6</v>
      </c>
    </row>
    <row r="31" spans="1:9" ht="12.75">
      <c r="A31" s="97" t="s">
        <v>142</v>
      </c>
      <c r="B31" s="98"/>
      <c r="C31" s="98" t="s">
        <v>131</v>
      </c>
      <c r="D31" s="98" t="s">
        <v>138</v>
      </c>
      <c r="E31" s="98" t="s">
        <v>863</v>
      </c>
      <c r="F31" s="98" t="s">
        <v>121</v>
      </c>
      <c r="G31" s="116">
        <f>G32</f>
        <v>474</v>
      </c>
      <c r="H31" s="116">
        <f>H32</f>
        <v>474</v>
      </c>
      <c r="I31" s="116">
        <f t="shared" si="0"/>
        <v>100</v>
      </c>
    </row>
    <row r="32" spans="1:9" ht="127.5">
      <c r="A32" s="97" t="s">
        <v>144</v>
      </c>
      <c r="B32" s="98"/>
      <c r="C32" s="98" t="s">
        <v>131</v>
      </c>
      <c r="D32" s="98" t="s">
        <v>138</v>
      </c>
      <c r="E32" s="98" t="s">
        <v>864</v>
      </c>
      <c r="F32" s="98" t="s">
        <v>121</v>
      </c>
      <c r="G32" s="116">
        <f>G33+G41</f>
        <v>474</v>
      </c>
      <c r="H32" s="116">
        <f>H33+H41</f>
        <v>474</v>
      </c>
      <c r="I32" s="116">
        <f t="shared" si="0"/>
        <v>100</v>
      </c>
    </row>
    <row r="33" spans="1:9" ht="76.5">
      <c r="A33" s="97" t="s">
        <v>114</v>
      </c>
      <c r="B33" s="98"/>
      <c r="C33" s="98" t="s">
        <v>131</v>
      </c>
      <c r="D33" s="98" t="s">
        <v>138</v>
      </c>
      <c r="E33" s="98" t="s">
        <v>282</v>
      </c>
      <c r="F33" s="98" t="s">
        <v>121</v>
      </c>
      <c r="G33" s="116">
        <f>G34+G37</f>
        <v>237</v>
      </c>
      <c r="H33" s="116">
        <f>H34+H37</f>
        <v>237</v>
      </c>
      <c r="I33" s="116">
        <f t="shared" si="0"/>
        <v>100</v>
      </c>
    </row>
    <row r="34" spans="1:9" ht="63.75">
      <c r="A34" s="97" t="s">
        <v>470</v>
      </c>
      <c r="B34" s="98"/>
      <c r="C34" s="98" t="s">
        <v>131</v>
      </c>
      <c r="D34" s="98" t="s">
        <v>138</v>
      </c>
      <c r="E34" s="98" t="s">
        <v>282</v>
      </c>
      <c r="F34" s="98" t="s">
        <v>471</v>
      </c>
      <c r="G34" s="116">
        <f>G35</f>
        <v>210.88006</v>
      </c>
      <c r="H34" s="116">
        <f>H35</f>
        <v>210.88006</v>
      </c>
      <c r="I34" s="116">
        <f t="shared" si="0"/>
        <v>100</v>
      </c>
    </row>
    <row r="35" spans="1:9" ht="25.5">
      <c r="A35" s="97" t="s">
        <v>472</v>
      </c>
      <c r="B35" s="98"/>
      <c r="C35" s="98" t="s">
        <v>131</v>
      </c>
      <c r="D35" s="98" t="s">
        <v>138</v>
      </c>
      <c r="E35" s="98" t="s">
        <v>282</v>
      </c>
      <c r="F35" s="98" t="s">
        <v>473</v>
      </c>
      <c r="G35" s="116">
        <f>G36</f>
        <v>210.88006</v>
      </c>
      <c r="H35" s="116">
        <f>H36</f>
        <v>210.88006</v>
      </c>
      <c r="I35" s="116">
        <f t="shared" si="0"/>
        <v>100</v>
      </c>
    </row>
    <row r="36" spans="1:9" ht="25.5">
      <c r="A36" s="97" t="s">
        <v>474</v>
      </c>
      <c r="B36" s="98"/>
      <c r="C36" s="98" t="s">
        <v>131</v>
      </c>
      <c r="D36" s="98" t="s">
        <v>138</v>
      </c>
      <c r="E36" s="98" t="s">
        <v>282</v>
      </c>
      <c r="F36" s="98" t="s">
        <v>475</v>
      </c>
      <c r="G36" s="118">
        <v>210.88006</v>
      </c>
      <c r="H36" s="118">
        <v>210.88006</v>
      </c>
      <c r="I36" s="118">
        <f t="shared" si="0"/>
        <v>100</v>
      </c>
    </row>
    <row r="37" spans="1:9" ht="25.5">
      <c r="A37" s="97" t="s">
        <v>476</v>
      </c>
      <c r="B37" s="98"/>
      <c r="C37" s="98" t="s">
        <v>131</v>
      </c>
      <c r="D37" s="98" t="s">
        <v>138</v>
      </c>
      <c r="E37" s="98" t="s">
        <v>282</v>
      </c>
      <c r="F37" s="98" t="s">
        <v>477</v>
      </c>
      <c r="G37" s="116">
        <f>G38</f>
        <v>26.11994</v>
      </c>
      <c r="H37" s="116">
        <f>H38</f>
        <v>26.11994</v>
      </c>
      <c r="I37" s="116">
        <f t="shared" si="0"/>
        <v>100</v>
      </c>
    </row>
    <row r="38" spans="1:9" ht="25.5">
      <c r="A38" s="97" t="s">
        <v>478</v>
      </c>
      <c r="B38" s="98"/>
      <c r="C38" s="98" t="s">
        <v>131</v>
      </c>
      <c r="D38" s="98" t="s">
        <v>138</v>
      </c>
      <c r="E38" s="98" t="s">
        <v>282</v>
      </c>
      <c r="F38" s="98" t="s">
        <v>479</v>
      </c>
      <c r="G38" s="116">
        <f>G39+G40</f>
        <v>26.11994</v>
      </c>
      <c r="H38" s="116">
        <f>H39+H40</f>
        <v>26.11994</v>
      </c>
      <c r="I38" s="116">
        <f t="shared" si="0"/>
        <v>100</v>
      </c>
    </row>
    <row r="39" spans="1:9" ht="38.25">
      <c r="A39" s="97" t="s">
        <v>480</v>
      </c>
      <c r="B39" s="98"/>
      <c r="C39" s="98" t="s">
        <v>131</v>
      </c>
      <c r="D39" s="98" t="s">
        <v>138</v>
      </c>
      <c r="E39" s="98" t="s">
        <v>282</v>
      </c>
      <c r="F39" s="98" t="s">
        <v>481</v>
      </c>
      <c r="G39" s="118">
        <v>8.19494</v>
      </c>
      <c r="H39" s="118">
        <v>8.19494</v>
      </c>
      <c r="I39" s="118">
        <f t="shared" si="0"/>
        <v>100</v>
      </c>
    </row>
    <row r="40" spans="1:9" ht="25.5">
      <c r="A40" s="97" t="s">
        <v>482</v>
      </c>
      <c r="B40" s="98"/>
      <c r="C40" s="98" t="s">
        <v>131</v>
      </c>
      <c r="D40" s="98" t="s">
        <v>138</v>
      </c>
      <c r="E40" s="98" t="s">
        <v>282</v>
      </c>
      <c r="F40" s="98" t="s">
        <v>483</v>
      </c>
      <c r="G40" s="118">
        <v>17.925</v>
      </c>
      <c r="H40" s="118">
        <v>17.925</v>
      </c>
      <c r="I40" s="118">
        <f t="shared" si="0"/>
        <v>100</v>
      </c>
    </row>
    <row r="41" spans="1:9" ht="76.5">
      <c r="A41" s="97" t="s">
        <v>865</v>
      </c>
      <c r="B41" s="98"/>
      <c r="C41" s="98" t="s">
        <v>131</v>
      </c>
      <c r="D41" s="98" t="s">
        <v>138</v>
      </c>
      <c r="E41" s="98" t="s">
        <v>448</v>
      </c>
      <c r="F41" s="98" t="s">
        <v>121</v>
      </c>
      <c r="G41" s="116">
        <f>G42+G45</f>
        <v>237</v>
      </c>
      <c r="H41" s="116">
        <f>H42+H45</f>
        <v>237</v>
      </c>
      <c r="I41" s="116">
        <f t="shared" si="0"/>
        <v>100</v>
      </c>
    </row>
    <row r="42" spans="1:9" ht="63.75">
      <c r="A42" s="97" t="s">
        <v>470</v>
      </c>
      <c r="B42" s="98"/>
      <c r="C42" s="98" t="s">
        <v>131</v>
      </c>
      <c r="D42" s="98" t="s">
        <v>138</v>
      </c>
      <c r="E42" s="98" t="s">
        <v>448</v>
      </c>
      <c r="F42" s="98" t="s">
        <v>471</v>
      </c>
      <c r="G42" s="116">
        <f>G43</f>
        <v>231.98873</v>
      </c>
      <c r="H42" s="116">
        <f>H43</f>
        <v>231.98873</v>
      </c>
      <c r="I42" s="116">
        <f t="shared" si="0"/>
        <v>100</v>
      </c>
    </row>
    <row r="43" spans="1:9" ht="25.5">
      <c r="A43" s="97" t="s">
        <v>472</v>
      </c>
      <c r="B43" s="98"/>
      <c r="C43" s="98" t="s">
        <v>131</v>
      </c>
      <c r="D43" s="98" t="s">
        <v>138</v>
      </c>
      <c r="E43" s="98" t="s">
        <v>448</v>
      </c>
      <c r="F43" s="98" t="s">
        <v>473</v>
      </c>
      <c r="G43" s="116">
        <f>G44</f>
        <v>231.98873</v>
      </c>
      <c r="H43" s="116">
        <f>H44</f>
        <v>231.98873</v>
      </c>
      <c r="I43" s="116">
        <f t="shared" si="0"/>
        <v>100</v>
      </c>
    </row>
    <row r="44" spans="1:9" ht="25.5">
      <c r="A44" s="97" t="s">
        <v>474</v>
      </c>
      <c r="B44" s="98"/>
      <c r="C44" s="98" t="s">
        <v>131</v>
      </c>
      <c r="D44" s="98" t="s">
        <v>138</v>
      </c>
      <c r="E44" s="98" t="s">
        <v>448</v>
      </c>
      <c r="F44" s="98" t="s">
        <v>475</v>
      </c>
      <c r="G44" s="118">
        <v>231.98873</v>
      </c>
      <c r="H44" s="118">
        <v>231.98873</v>
      </c>
      <c r="I44" s="118">
        <f t="shared" si="0"/>
        <v>100</v>
      </c>
    </row>
    <row r="45" spans="1:9" ht="25.5">
      <c r="A45" s="97" t="s">
        <v>476</v>
      </c>
      <c r="B45" s="98"/>
      <c r="C45" s="98" t="s">
        <v>131</v>
      </c>
      <c r="D45" s="98" t="s">
        <v>138</v>
      </c>
      <c r="E45" s="98" t="s">
        <v>448</v>
      </c>
      <c r="F45" s="98" t="s">
        <v>477</v>
      </c>
      <c r="G45" s="116">
        <f>G46</f>
        <v>5.01127</v>
      </c>
      <c r="H45" s="116">
        <f>H46</f>
        <v>5.01127</v>
      </c>
      <c r="I45" s="116">
        <f t="shared" si="0"/>
        <v>100</v>
      </c>
    </row>
    <row r="46" spans="1:9" ht="25.5">
      <c r="A46" s="97" t="s">
        <v>478</v>
      </c>
      <c r="B46" s="98"/>
      <c r="C46" s="98" t="s">
        <v>131</v>
      </c>
      <c r="D46" s="98" t="s">
        <v>138</v>
      </c>
      <c r="E46" s="98" t="s">
        <v>448</v>
      </c>
      <c r="F46" s="98" t="s">
        <v>479</v>
      </c>
      <c r="G46" s="116">
        <f>G47</f>
        <v>5.01127</v>
      </c>
      <c r="H46" s="116">
        <f>H47</f>
        <v>5.01127</v>
      </c>
      <c r="I46" s="116">
        <f t="shared" si="0"/>
        <v>100</v>
      </c>
    </row>
    <row r="47" spans="1:9" ht="25.5">
      <c r="A47" s="97" t="s">
        <v>482</v>
      </c>
      <c r="B47" s="98"/>
      <c r="C47" s="98" t="s">
        <v>131</v>
      </c>
      <c r="D47" s="98" t="s">
        <v>138</v>
      </c>
      <c r="E47" s="98" t="s">
        <v>448</v>
      </c>
      <c r="F47" s="98" t="s">
        <v>483</v>
      </c>
      <c r="G47" s="118">
        <v>5.01127</v>
      </c>
      <c r="H47" s="118">
        <v>5.01127</v>
      </c>
      <c r="I47" s="118">
        <f t="shared" si="0"/>
        <v>100</v>
      </c>
    </row>
    <row r="48" spans="1:9" ht="63.75">
      <c r="A48" s="97" t="s">
        <v>866</v>
      </c>
      <c r="B48" s="98"/>
      <c r="C48" s="98" t="s">
        <v>131</v>
      </c>
      <c r="D48" s="98" t="s">
        <v>148</v>
      </c>
      <c r="E48" s="98" t="s">
        <v>855</v>
      </c>
      <c r="F48" s="98" t="s">
        <v>121</v>
      </c>
      <c r="G48" s="115">
        <f aca="true" t="shared" si="2" ref="G48:H52">G49</f>
        <v>23.5</v>
      </c>
      <c r="H48" s="115">
        <f t="shared" si="2"/>
        <v>22.72126</v>
      </c>
      <c r="I48" s="115">
        <f t="shared" si="0"/>
        <v>96.7</v>
      </c>
    </row>
    <row r="49" spans="1:9" ht="38.25">
      <c r="A49" s="97" t="s">
        <v>858</v>
      </c>
      <c r="B49" s="98"/>
      <c r="C49" s="98" t="s">
        <v>131</v>
      </c>
      <c r="D49" s="98" t="s">
        <v>148</v>
      </c>
      <c r="E49" s="98" t="s">
        <v>859</v>
      </c>
      <c r="F49" s="98" t="s">
        <v>121</v>
      </c>
      <c r="G49" s="116">
        <f t="shared" si="2"/>
        <v>23.5</v>
      </c>
      <c r="H49" s="116">
        <f t="shared" si="2"/>
        <v>22.72126</v>
      </c>
      <c r="I49" s="116">
        <f t="shared" si="0"/>
        <v>96.7</v>
      </c>
    </row>
    <row r="50" spans="1:9" ht="12.75">
      <c r="A50" s="97" t="s">
        <v>139</v>
      </c>
      <c r="B50" s="98"/>
      <c r="C50" s="98" t="s">
        <v>131</v>
      </c>
      <c r="D50" s="98" t="s">
        <v>148</v>
      </c>
      <c r="E50" s="98" t="s">
        <v>862</v>
      </c>
      <c r="F50" s="98" t="s">
        <v>121</v>
      </c>
      <c r="G50" s="116">
        <f t="shared" si="2"/>
        <v>23.5</v>
      </c>
      <c r="H50" s="116">
        <f t="shared" si="2"/>
        <v>22.72126</v>
      </c>
      <c r="I50" s="116">
        <f t="shared" si="0"/>
        <v>96.7</v>
      </c>
    </row>
    <row r="51" spans="1:9" ht="25.5">
      <c r="A51" s="97" t="s">
        <v>476</v>
      </c>
      <c r="B51" s="98"/>
      <c r="C51" s="98" t="s">
        <v>131</v>
      </c>
      <c r="D51" s="98" t="s">
        <v>148</v>
      </c>
      <c r="E51" s="98" t="s">
        <v>862</v>
      </c>
      <c r="F51" s="98" t="s">
        <v>477</v>
      </c>
      <c r="G51" s="116">
        <f t="shared" si="2"/>
        <v>23.5</v>
      </c>
      <c r="H51" s="116">
        <f t="shared" si="2"/>
        <v>22.72126</v>
      </c>
      <c r="I51" s="116">
        <f t="shared" si="0"/>
        <v>96.7</v>
      </c>
    </row>
    <row r="52" spans="1:9" ht="25.5">
      <c r="A52" s="97" t="s">
        <v>478</v>
      </c>
      <c r="B52" s="98"/>
      <c r="C52" s="98" t="s">
        <v>131</v>
      </c>
      <c r="D52" s="98" t="s">
        <v>148</v>
      </c>
      <c r="E52" s="98" t="s">
        <v>862</v>
      </c>
      <c r="F52" s="98" t="s">
        <v>479</v>
      </c>
      <c r="G52" s="116">
        <f t="shared" si="2"/>
        <v>23.5</v>
      </c>
      <c r="H52" s="116">
        <f t="shared" si="2"/>
        <v>22.72126</v>
      </c>
      <c r="I52" s="116">
        <f t="shared" si="0"/>
        <v>96.7</v>
      </c>
    </row>
    <row r="53" spans="1:9" ht="25.5">
      <c r="A53" s="97" t="s">
        <v>482</v>
      </c>
      <c r="B53" s="98"/>
      <c r="C53" s="98" t="s">
        <v>131</v>
      </c>
      <c r="D53" s="98" t="s">
        <v>148</v>
      </c>
      <c r="E53" s="98" t="s">
        <v>862</v>
      </c>
      <c r="F53" s="98" t="s">
        <v>483</v>
      </c>
      <c r="G53" s="118">
        <v>23.5</v>
      </c>
      <c r="H53" s="118">
        <v>22.72126</v>
      </c>
      <c r="I53" s="118">
        <f t="shared" si="0"/>
        <v>96.7</v>
      </c>
    </row>
    <row r="54" spans="1:9" ht="12.75">
      <c r="A54" s="97" t="s">
        <v>781</v>
      </c>
      <c r="B54" s="98"/>
      <c r="C54" s="98" t="s">
        <v>131</v>
      </c>
      <c r="D54" s="98" t="s">
        <v>149</v>
      </c>
      <c r="E54" s="98" t="s">
        <v>855</v>
      </c>
      <c r="F54" s="98" t="s">
        <v>121</v>
      </c>
      <c r="G54" s="115">
        <f aca="true" t="shared" si="3" ref="G54:H57">G55</f>
        <v>59</v>
      </c>
      <c r="H54" s="115">
        <f t="shared" si="3"/>
        <v>0</v>
      </c>
      <c r="I54" s="115">
        <f t="shared" si="0"/>
        <v>0</v>
      </c>
    </row>
    <row r="55" spans="1:9" ht="12.75">
      <c r="A55" s="97" t="s">
        <v>496</v>
      </c>
      <c r="B55" s="98"/>
      <c r="C55" s="98" t="s">
        <v>131</v>
      </c>
      <c r="D55" s="98" t="s">
        <v>149</v>
      </c>
      <c r="E55" s="98" t="s">
        <v>867</v>
      </c>
      <c r="F55" s="98" t="s">
        <v>121</v>
      </c>
      <c r="G55" s="116">
        <f t="shared" si="3"/>
        <v>59</v>
      </c>
      <c r="H55" s="116">
        <f t="shared" si="3"/>
        <v>0</v>
      </c>
      <c r="I55" s="116">
        <f t="shared" si="0"/>
        <v>0</v>
      </c>
    </row>
    <row r="56" spans="1:9" ht="25.5">
      <c r="A56" s="97" t="s">
        <v>729</v>
      </c>
      <c r="B56" s="98"/>
      <c r="C56" s="98" t="s">
        <v>131</v>
      </c>
      <c r="D56" s="98" t="s">
        <v>149</v>
      </c>
      <c r="E56" s="98" t="s">
        <v>782</v>
      </c>
      <c r="F56" s="98" t="s">
        <v>121</v>
      </c>
      <c r="G56" s="116">
        <f t="shared" si="3"/>
        <v>59</v>
      </c>
      <c r="H56" s="116">
        <f t="shared" si="3"/>
        <v>0</v>
      </c>
      <c r="I56" s="116">
        <f t="shared" si="0"/>
        <v>0</v>
      </c>
    </row>
    <row r="57" spans="1:9" ht="12.75">
      <c r="A57" s="97" t="s">
        <v>484</v>
      </c>
      <c r="B57" s="98"/>
      <c r="C57" s="98" t="s">
        <v>131</v>
      </c>
      <c r="D57" s="98" t="s">
        <v>149</v>
      </c>
      <c r="E57" s="98" t="s">
        <v>782</v>
      </c>
      <c r="F57" s="98" t="s">
        <v>485</v>
      </c>
      <c r="G57" s="116">
        <f t="shared" si="3"/>
        <v>59</v>
      </c>
      <c r="H57" s="116">
        <f t="shared" si="3"/>
        <v>0</v>
      </c>
      <c r="I57" s="116">
        <f t="shared" si="0"/>
        <v>0</v>
      </c>
    </row>
    <row r="58" spans="1:9" ht="12.75">
      <c r="A58" s="97" t="s">
        <v>501</v>
      </c>
      <c r="B58" s="98"/>
      <c r="C58" s="98" t="s">
        <v>131</v>
      </c>
      <c r="D58" s="98" t="s">
        <v>149</v>
      </c>
      <c r="E58" s="98" t="s">
        <v>782</v>
      </c>
      <c r="F58" s="98" t="s">
        <v>731</v>
      </c>
      <c r="G58" s="118">
        <v>59</v>
      </c>
      <c r="H58" s="118"/>
      <c r="I58" s="118">
        <f t="shared" si="0"/>
        <v>0</v>
      </c>
    </row>
    <row r="59" spans="1:9" ht="25.5">
      <c r="A59" s="97" t="s">
        <v>341</v>
      </c>
      <c r="B59" s="98"/>
      <c r="C59" s="98" t="s">
        <v>131</v>
      </c>
      <c r="D59" s="98" t="s">
        <v>166</v>
      </c>
      <c r="E59" s="98" t="s">
        <v>855</v>
      </c>
      <c r="F59" s="98" t="s">
        <v>121</v>
      </c>
      <c r="G59" s="115">
        <f>G60+G64+G73+G86+G90</f>
        <v>5988.052000000001</v>
      </c>
      <c r="H59" s="115">
        <f>H60+H64+H73+H86+H90</f>
        <v>5998.068480000001</v>
      </c>
      <c r="I59" s="115">
        <f t="shared" si="0"/>
        <v>100.2</v>
      </c>
    </row>
    <row r="60" spans="1:9" ht="12.75">
      <c r="A60" s="97" t="s">
        <v>496</v>
      </c>
      <c r="B60" s="98"/>
      <c r="C60" s="98" t="s">
        <v>131</v>
      </c>
      <c r="D60" s="98" t="s">
        <v>166</v>
      </c>
      <c r="E60" s="98" t="s">
        <v>867</v>
      </c>
      <c r="F60" s="98" t="s">
        <v>121</v>
      </c>
      <c r="G60" s="116">
        <f aca="true" t="shared" si="4" ref="G60:H62">G61</f>
        <v>120</v>
      </c>
      <c r="H60" s="116">
        <f t="shared" si="4"/>
        <v>120</v>
      </c>
      <c r="I60" s="116">
        <f t="shared" si="0"/>
        <v>100</v>
      </c>
    </row>
    <row r="61" spans="1:9" ht="38.25">
      <c r="A61" s="97" t="s">
        <v>498</v>
      </c>
      <c r="B61" s="98"/>
      <c r="C61" s="98" t="s">
        <v>131</v>
      </c>
      <c r="D61" s="98" t="s">
        <v>166</v>
      </c>
      <c r="E61" s="98" t="s">
        <v>868</v>
      </c>
      <c r="F61" s="98" t="s">
        <v>121</v>
      </c>
      <c r="G61" s="116">
        <f t="shared" si="4"/>
        <v>120</v>
      </c>
      <c r="H61" s="116">
        <f t="shared" si="4"/>
        <v>120</v>
      </c>
      <c r="I61" s="116">
        <f t="shared" si="0"/>
        <v>100</v>
      </c>
    </row>
    <row r="62" spans="1:9" ht="12.75">
      <c r="A62" s="97" t="s">
        <v>484</v>
      </c>
      <c r="B62" s="98"/>
      <c r="C62" s="98" t="s">
        <v>131</v>
      </c>
      <c r="D62" s="98" t="s">
        <v>166</v>
      </c>
      <c r="E62" s="98" t="s">
        <v>868</v>
      </c>
      <c r="F62" s="98" t="s">
        <v>500</v>
      </c>
      <c r="G62" s="116">
        <f t="shared" si="4"/>
        <v>120</v>
      </c>
      <c r="H62" s="116">
        <f t="shared" si="4"/>
        <v>120</v>
      </c>
      <c r="I62" s="116">
        <f t="shared" si="0"/>
        <v>100</v>
      </c>
    </row>
    <row r="63" spans="1:9" ht="12.75">
      <c r="A63" s="97" t="s">
        <v>501</v>
      </c>
      <c r="B63" s="98"/>
      <c r="C63" s="98" t="s">
        <v>131</v>
      </c>
      <c r="D63" s="98" t="s">
        <v>166</v>
      </c>
      <c r="E63" s="98" t="s">
        <v>868</v>
      </c>
      <c r="F63" s="98" t="s">
        <v>502</v>
      </c>
      <c r="G63" s="118">
        <v>120</v>
      </c>
      <c r="H63" s="118">
        <v>120</v>
      </c>
      <c r="I63" s="118">
        <f t="shared" si="0"/>
        <v>100</v>
      </c>
    </row>
    <row r="64" spans="1:9" ht="38.25">
      <c r="A64" s="97" t="s">
        <v>167</v>
      </c>
      <c r="B64" s="98"/>
      <c r="C64" s="98" t="s">
        <v>131</v>
      </c>
      <c r="D64" s="98" t="s">
        <v>166</v>
      </c>
      <c r="E64" s="98" t="s">
        <v>869</v>
      </c>
      <c r="F64" s="98" t="s">
        <v>121</v>
      </c>
      <c r="G64" s="116">
        <f>G65</f>
        <v>2165.34</v>
      </c>
      <c r="H64" s="116">
        <f>H65</f>
        <v>2223.97719</v>
      </c>
      <c r="I64" s="116">
        <f t="shared" si="0"/>
        <v>102.7</v>
      </c>
    </row>
    <row r="65" spans="1:9" ht="25.5">
      <c r="A65" s="97" t="s">
        <v>169</v>
      </c>
      <c r="B65" s="98"/>
      <c r="C65" s="98" t="s">
        <v>131</v>
      </c>
      <c r="D65" s="98" t="s">
        <v>166</v>
      </c>
      <c r="E65" s="98" t="s">
        <v>870</v>
      </c>
      <c r="F65" s="98" t="s">
        <v>121</v>
      </c>
      <c r="G65" s="116">
        <f>G66+G70</f>
        <v>2165.34</v>
      </c>
      <c r="H65" s="116">
        <f>H66+H70</f>
        <v>2223.97719</v>
      </c>
      <c r="I65" s="116">
        <f t="shared" si="0"/>
        <v>102.7</v>
      </c>
    </row>
    <row r="66" spans="1:9" ht="25.5">
      <c r="A66" s="97" t="s">
        <v>476</v>
      </c>
      <c r="B66" s="98"/>
      <c r="C66" s="98" t="s">
        <v>131</v>
      </c>
      <c r="D66" s="98" t="s">
        <v>166</v>
      </c>
      <c r="E66" s="98" t="s">
        <v>870</v>
      </c>
      <c r="F66" s="98" t="s">
        <v>477</v>
      </c>
      <c r="G66" s="116">
        <f>G67</f>
        <v>2135.34</v>
      </c>
      <c r="H66" s="116">
        <f>H67</f>
        <v>2194.33719</v>
      </c>
      <c r="I66" s="116">
        <f t="shared" si="0"/>
        <v>102.8</v>
      </c>
    </row>
    <row r="67" spans="1:9" ht="25.5">
      <c r="A67" s="97" t="s">
        <v>478</v>
      </c>
      <c r="B67" s="98"/>
      <c r="C67" s="98" t="s">
        <v>131</v>
      </c>
      <c r="D67" s="98" t="s">
        <v>166</v>
      </c>
      <c r="E67" s="98" t="s">
        <v>870</v>
      </c>
      <c r="F67" s="98" t="s">
        <v>479</v>
      </c>
      <c r="G67" s="116">
        <f>SUM(G68:G69)</f>
        <v>2135.34</v>
      </c>
      <c r="H67" s="116">
        <f>SUM(H68:H69)</f>
        <v>2194.33719</v>
      </c>
      <c r="I67" s="116">
        <f t="shared" si="0"/>
        <v>102.8</v>
      </c>
    </row>
    <row r="68" spans="1:9" ht="38.25">
      <c r="A68" s="97" t="s">
        <v>494</v>
      </c>
      <c r="B68" s="98"/>
      <c r="C68" s="98" t="s">
        <v>131</v>
      </c>
      <c r="D68" s="98" t="s">
        <v>166</v>
      </c>
      <c r="E68" s="98" t="s">
        <v>870</v>
      </c>
      <c r="F68" s="98" t="s">
        <v>495</v>
      </c>
      <c r="G68" s="118">
        <v>98.54</v>
      </c>
      <c r="H68" s="118">
        <v>98.5394</v>
      </c>
      <c r="I68" s="118">
        <f t="shared" si="0"/>
        <v>100</v>
      </c>
    </row>
    <row r="69" spans="1:9" ht="25.5">
      <c r="A69" s="97" t="s">
        <v>482</v>
      </c>
      <c r="B69" s="98"/>
      <c r="C69" s="98" t="s">
        <v>131</v>
      </c>
      <c r="D69" s="98" t="s">
        <v>166</v>
      </c>
      <c r="E69" s="98" t="s">
        <v>870</v>
      </c>
      <c r="F69" s="98" t="s">
        <v>483</v>
      </c>
      <c r="G69" s="118">
        <v>2036.8</v>
      </c>
      <c r="H69" s="118">
        <v>2095.79779</v>
      </c>
      <c r="I69" s="118">
        <f t="shared" si="0"/>
        <v>102.9</v>
      </c>
    </row>
    <row r="70" spans="1:9" ht="12.75">
      <c r="A70" s="97" t="s">
        <v>484</v>
      </c>
      <c r="B70" s="98"/>
      <c r="C70" s="98" t="s">
        <v>131</v>
      </c>
      <c r="D70" s="98" t="s">
        <v>166</v>
      </c>
      <c r="E70" s="98" t="s">
        <v>870</v>
      </c>
      <c r="F70" s="98" t="s">
        <v>485</v>
      </c>
      <c r="G70" s="116">
        <f>G71</f>
        <v>30</v>
      </c>
      <c r="H70" s="116">
        <f>H71</f>
        <v>29.64</v>
      </c>
      <c r="I70" s="116">
        <f aca="true" t="shared" si="5" ref="I70:I133">ROUND(H70/G70*100,1)</f>
        <v>98.8</v>
      </c>
    </row>
    <row r="71" spans="1:9" ht="25.5">
      <c r="A71" s="97" t="s">
        <v>486</v>
      </c>
      <c r="B71" s="98"/>
      <c r="C71" s="98" t="s">
        <v>131</v>
      </c>
      <c r="D71" s="98" t="s">
        <v>166</v>
      </c>
      <c r="E71" s="98" t="s">
        <v>870</v>
      </c>
      <c r="F71" s="98" t="s">
        <v>487</v>
      </c>
      <c r="G71" s="116">
        <f>G72</f>
        <v>30</v>
      </c>
      <c r="H71" s="116">
        <f>H72</f>
        <v>29.64</v>
      </c>
      <c r="I71" s="116">
        <f t="shared" si="5"/>
        <v>98.8</v>
      </c>
    </row>
    <row r="72" spans="1:9" ht="25.5">
      <c r="A72" s="97" t="s">
        <v>490</v>
      </c>
      <c r="B72" s="98"/>
      <c r="C72" s="98" t="s">
        <v>131</v>
      </c>
      <c r="D72" s="98" t="s">
        <v>166</v>
      </c>
      <c r="E72" s="98" t="s">
        <v>870</v>
      </c>
      <c r="F72" s="98" t="s">
        <v>491</v>
      </c>
      <c r="G72" s="118">
        <f>20+10</f>
        <v>30</v>
      </c>
      <c r="H72" s="118">
        <v>29.64</v>
      </c>
      <c r="I72" s="118">
        <f t="shared" si="5"/>
        <v>98.8</v>
      </c>
    </row>
    <row r="73" spans="1:9" ht="25.5">
      <c r="A73" s="97" t="s">
        <v>732</v>
      </c>
      <c r="B73" s="98"/>
      <c r="C73" s="98" t="s">
        <v>131</v>
      </c>
      <c r="D73" s="98" t="s">
        <v>166</v>
      </c>
      <c r="E73" s="98" t="s">
        <v>783</v>
      </c>
      <c r="F73" s="98" t="s">
        <v>121</v>
      </c>
      <c r="G73" s="116">
        <f>G74</f>
        <v>3667.112</v>
      </c>
      <c r="H73" s="116">
        <f>H74</f>
        <v>3625.53129</v>
      </c>
      <c r="I73" s="116">
        <f t="shared" si="5"/>
        <v>98.9</v>
      </c>
    </row>
    <row r="74" spans="1:9" ht="38.25">
      <c r="A74" s="97" t="s">
        <v>539</v>
      </c>
      <c r="B74" s="98"/>
      <c r="C74" s="98" t="s">
        <v>131</v>
      </c>
      <c r="D74" s="98" t="s">
        <v>166</v>
      </c>
      <c r="E74" s="98" t="s">
        <v>784</v>
      </c>
      <c r="F74" s="98" t="s">
        <v>121</v>
      </c>
      <c r="G74" s="116">
        <f>G75+G78+G82</f>
        <v>3667.112</v>
      </c>
      <c r="H74" s="116">
        <f>H75+H78+H82</f>
        <v>3625.53129</v>
      </c>
      <c r="I74" s="116">
        <f t="shared" si="5"/>
        <v>98.9</v>
      </c>
    </row>
    <row r="75" spans="1:9" ht="63.75">
      <c r="A75" s="97" t="s">
        <v>470</v>
      </c>
      <c r="B75" s="98"/>
      <c r="C75" s="98" t="s">
        <v>131</v>
      </c>
      <c r="D75" s="98" t="s">
        <v>166</v>
      </c>
      <c r="E75" s="98" t="s">
        <v>784</v>
      </c>
      <c r="F75" s="98" t="s">
        <v>471</v>
      </c>
      <c r="G75" s="116">
        <f>G76</f>
        <v>3467.827</v>
      </c>
      <c r="H75" s="116">
        <f>H76</f>
        <v>3458.44588</v>
      </c>
      <c r="I75" s="116">
        <f t="shared" si="5"/>
        <v>99.7</v>
      </c>
    </row>
    <row r="76" spans="1:9" ht="25.5">
      <c r="A76" s="97" t="s">
        <v>506</v>
      </c>
      <c r="B76" s="98"/>
      <c r="C76" s="98" t="s">
        <v>131</v>
      </c>
      <c r="D76" s="98" t="s">
        <v>166</v>
      </c>
      <c r="E76" s="98" t="s">
        <v>784</v>
      </c>
      <c r="F76" s="98" t="s">
        <v>507</v>
      </c>
      <c r="G76" s="116">
        <f>G77</f>
        <v>3467.827</v>
      </c>
      <c r="H76" s="116">
        <f>H77</f>
        <v>3458.44588</v>
      </c>
      <c r="I76" s="116">
        <f t="shared" si="5"/>
        <v>99.7</v>
      </c>
    </row>
    <row r="77" spans="1:9" ht="25.5">
      <c r="A77" s="97" t="s">
        <v>474</v>
      </c>
      <c r="B77" s="98"/>
      <c r="C77" s="98" t="s">
        <v>131</v>
      </c>
      <c r="D77" s="98" t="s">
        <v>166</v>
      </c>
      <c r="E77" s="98" t="s">
        <v>784</v>
      </c>
      <c r="F77" s="98" t="s">
        <v>508</v>
      </c>
      <c r="G77" s="118">
        <v>3467.827</v>
      </c>
      <c r="H77" s="118">
        <v>3458.44588</v>
      </c>
      <c r="I77" s="118">
        <f t="shared" si="5"/>
        <v>99.7</v>
      </c>
    </row>
    <row r="78" spans="1:9" ht="25.5">
      <c r="A78" s="97" t="s">
        <v>476</v>
      </c>
      <c r="B78" s="98"/>
      <c r="C78" s="98" t="s">
        <v>131</v>
      </c>
      <c r="D78" s="98" t="s">
        <v>166</v>
      </c>
      <c r="E78" s="98" t="s">
        <v>784</v>
      </c>
      <c r="F78" s="98" t="s">
        <v>477</v>
      </c>
      <c r="G78" s="116">
        <f>G79</f>
        <v>193.785</v>
      </c>
      <c r="H78" s="116">
        <f>H79</f>
        <v>162.77096</v>
      </c>
      <c r="I78" s="116">
        <f t="shared" si="5"/>
        <v>84</v>
      </c>
    </row>
    <row r="79" spans="1:9" ht="25.5">
      <c r="A79" s="97" t="s">
        <v>478</v>
      </c>
      <c r="B79" s="98"/>
      <c r="C79" s="98" t="s">
        <v>131</v>
      </c>
      <c r="D79" s="98" t="s">
        <v>166</v>
      </c>
      <c r="E79" s="98" t="s">
        <v>784</v>
      </c>
      <c r="F79" s="98" t="s">
        <v>479</v>
      </c>
      <c r="G79" s="116">
        <f>SUM(G80:G81)</f>
        <v>193.785</v>
      </c>
      <c r="H79" s="116">
        <f>SUM(H80:H81)</f>
        <v>162.77096</v>
      </c>
      <c r="I79" s="116">
        <f t="shared" si="5"/>
        <v>84</v>
      </c>
    </row>
    <row r="80" spans="1:9" ht="38.25">
      <c r="A80" s="97" t="s">
        <v>480</v>
      </c>
      <c r="B80" s="98"/>
      <c r="C80" s="98" t="s">
        <v>131</v>
      </c>
      <c r="D80" s="98" t="s">
        <v>166</v>
      </c>
      <c r="E80" s="98" t="s">
        <v>784</v>
      </c>
      <c r="F80" s="98" t="s">
        <v>481</v>
      </c>
      <c r="G80" s="118">
        <v>40</v>
      </c>
      <c r="H80" s="118">
        <v>24.84641</v>
      </c>
      <c r="I80" s="118">
        <f t="shared" si="5"/>
        <v>62.1</v>
      </c>
    </row>
    <row r="81" spans="1:9" ht="25.5">
      <c r="A81" s="97" t="s">
        <v>482</v>
      </c>
      <c r="B81" s="98"/>
      <c r="C81" s="98" t="s">
        <v>131</v>
      </c>
      <c r="D81" s="98" t="s">
        <v>166</v>
      </c>
      <c r="E81" s="98" t="s">
        <v>784</v>
      </c>
      <c r="F81" s="98" t="s">
        <v>483</v>
      </c>
      <c r="G81" s="118">
        <v>153.785</v>
      </c>
      <c r="H81" s="118">
        <v>137.92455</v>
      </c>
      <c r="I81" s="118">
        <f t="shared" si="5"/>
        <v>89.7</v>
      </c>
    </row>
    <row r="82" spans="1:9" ht="12.75">
      <c r="A82" s="97" t="s">
        <v>484</v>
      </c>
      <c r="B82" s="98"/>
      <c r="C82" s="98" t="s">
        <v>131</v>
      </c>
      <c r="D82" s="98" t="s">
        <v>166</v>
      </c>
      <c r="E82" s="98" t="s">
        <v>784</v>
      </c>
      <c r="F82" s="98" t="s">
        <v>485</v>
      </c>
      <c r="G82" s="116">
        <f>G83</f>
        <v>5.5</v>
      </c>
      <c r="H82" s="116">
        <f>H83</f>
        <v>4.31445</v>
      </c>
      <c r="I82" s="116">
        <f t="shared" si="5"/>
        <v>78.4</v>
      </c>
    </row>
    <row r="83" spans="1:9" ht="25.5">
      <c r="A83" s="97" t="s">
        <v>486</v>
      </c>
      <c r="B83" s="98"/>
      <c r="C83" s="98" t="s">
        <v>131</v>
      </c>
      <c r="D83" s="98" t="s">
        <v>166</v>
      </c>
      <c r="E83" s="98" t="s">
        <v>784</v>
      </c>
      <c r="F83" s="98" t="s">
        <v>487</v>
      </c>
      <c r="G83" s="116">
        <f>SUM(G84:G85)</f>
        <v>5.5</v>
      </c>
      <c r="H83" s="116">
        <f>SUM(H84:H85)</f>
        <v>4.31445</v>
      </c>
      <c r="I83" s="116">
        <f t="shared" si="5"/>
        <v>78.4</v>
      </c>
    </row>
    <row r="84" spans="1:9" ht="25.5">
      <c r="A84" s="97" t="s">
        <v>141</v>
      </c>
      <c r="B84" s="98"/>
      <c r="C84" s="98" t="s">
        <v>131</v>
      </c>
      <c r="D84" s="98" t="s">
        <v>166</v>
      </c>
      <c r="E84" s="98" t="s">
        <v>784</v>
      </c>
      <c r="F84" s="98" t="s">
        <v>489</v>
      </c>
      <c r="G84" s="118">
        <v>2.5</v>
      </c>
      <c r="H84" s="118">
        <v>1.375</v>
      </c>
      <c r="I84" s="118">
        <f t="shared" si="5"/>
        <v>55</v>
      </c>
    </row>
    <row r="85" spans="1:9" ht="25.5">
      <c r="A85" s="97" t="s">
        <v>490</v>
      </c>
      <c r="B85" s="98"/>
      <c r="C85" s="98" t="s">
        <v>131</v>
      </c>
      <c r="D85" s="98" t="s">
        <v>166</v>
      </c>
      <c r="E85" s="98" t="s">
        <v>784</v>
      </c>
      <c r="F85" s="98" t="s">
        <v>491</v>
      </c>
      <c r="G85" s="118">
        <v>3</v>
      </c>
      <c r="H85" s="118">
        <v>2.93945</v>
      </c>
      <c r="I85" s="118">
        <f t="shared" si="5"/>
        <v>98</v>
      </c>
    </row>
    <row r="86" spans="1:9" ht="51">
      <c r="A86" s="97" t="s">
        <v>737</v>
      </c>
      <c r="B86" s="98"/>
      <c r="C86" s="98" t="s">
        <v>131</v>
      </c>
      <c r="D86" s="98" t="s">
        <v>166</v>
      </c>
      <c r="E86" s="98" t="s">
        <v>785</v>
      </c>
      <c r="F86" s="98" t="s">
        <v>121</v>
      </c>
      <c r="G86" s="116">
        <f aca="true" t="shared" si="6" ref="G86:H88">G87</f>
        <v>10.6</v>
      </c>
      <c r="H86" s="116">
        <f t="shared" si="6"/>
        <v>10.56</v>
      </c>
      <c r="I86" s="116">
        <f t="shared" si="5"/>
        <v>99.6</v>
      </c>
    </row>
    <row r="87" spans="1:9" ht="25.5">
      <c r="A87" s="97" t="s">
        <v>478</v>
      </c>
      <c r="B87" s="98"/>
      <c r="C87" s="98" t="s">
        <v>131</v>
      </c>
      <c r="D87" s="98" t="s">
        <v>166</v>
      </c>
      <c r="E87" s="98" t="s">
        <v>785</v>
      </c>
      <c r="F87" s="98" t="s">
        <v>477</v>
      </c>
      <c r="G87" s="116">
        <f t="shared" si="6"/>
        <v>10.6</v>
      </c>
      <c r="H87" s="116">
        <f t="shared" si="6"/>
        <v>10.56</v>
      </c>
      <c r="I87" s="116">
        <f t="shared" si="5"/>
        <v>99.6</v>
      </c>
    </row>
    <row r="88" spans="1:9" ht="25.5">
      <c r="A88" s="97" t="s">
        <v>478</v>
      </c>
      <c r="B88" s="98"/>
      <c r="C88" s="98" t="s">
        <v>131</v>
      </c>
      <c r="D88" s="98" t="s">
        <v>166</v>
      </c>
      <c r="E88" s="98" t="s">
        <v>785</v>
      </c>
      <c r="F88" s="98" t="s">
        <v>479</v>
      </c>
      <c r="G88" s="116">
        <f t="shared" si="6"/>
        <v>10.6</v>
      </c>
      <c r="H88" s="116">
        <f t="shared" si="6"/>
        <v>10.56</v>
      </c>
      <c r="I88" s="116">
        <f t="shared" si="5"/>
        <v>99.6</v>
      </c>
    </row>
    <row r="89" spans="1:9" ht="25.5">
      <c r="A89" s="97" t="s">
        <v>482</v>
      </c>
      <c r="B89" s="98"/>
      <c r="C89" s="98" t="s">
        <v>131</v>
      </c>
      <c r="D89" s="98" t="s">
        <v>166</v>
      </c>
      <c r="E89" s="98" t="s">
        <v>785</v>
      </c>
      <c r="F89" s="98" t="s">
        <v>483</v>
      </c>
      <c r="G89" s="118">
        <v>10.6</v>
      </c>
      <c r="H89" s="118">
        <v>10.56</v>
      </c>
      <c r="I89" s="118">
        <f t="shared" si="5"/>
        <v>99.6</v>
      </c>
    </row>
    <row r="90" spans="1:9" ht="51">
      <c r="A90" s="97" t="s">
        <v>503</v>
      </c>
      <c r="B90" s="98"/>
      <c r="C90" s="98" t="s">
        <v>131</v>
      </c>
      <c r="D90" s="98" t="s">
        <v>166</v>
      </c>
      <c r="E90" s="98" t="s">
        <v>871</v>
      </c>
      <c r="F90" s="98" t="s">
        <v>121</v>
      </c>
      <c r="G90" s="116">
        <f aca="true" t="shared" si="7" ref="G90:H92">G91</f>
        <v>25</v>
      </c>
      <c r="H90" s="116">
        <f t="shared" si="7"/>
        <v>18</v>
      </c>
      <c r="I90" s="116">
        <f t="shared" si="5"/>
        <v>72</v>
      </c>
    </row>
    <row r="91" spans="1:9" ht="25.5">
      <c r="A91" s="97" t="s">
        <v>478</v>
      </c>
      <c r="B91" s="98"/>
      <c r="C91" s="98" t="s">
        <v>131</v>
      </c>
      <c r="D91" s="98" t="s">
        <v>166</v>
      </c>
      <c r="E91" s="98" t="s">
        <v>871</v>
      </c>
      <c r="F91" s="98" t="s">
        <v>477</v>
      </c>
      <c r="G91" s="116">
        <f t="shared" si="7"/>
        <v>25</v>
      </c>
      <c r="H91" s="116">
        <f t="shared" si="7"/>
        <v>18</v>
      </c>
      <c r="I91" s="116">
        <f t="shared" si="5"/>
        <v>72</v>
      </c>
    </row>
    <row r="92" spans="1:9" ht="25.5">
      <c r="A92" s="97" t="s">
        <v>478</v>
      </c>
      <c r="B92" s="98"/>
      <c r="C92" s="98" t="s">
        <v>131</v>
      </c>
      <c r="D92" s="98" t="s">
        <v>166</v>
      </c>
      <c r="E92" s="98" t="s">
        <v>871</v>
      </c>
      <c r="F92" s="98" t="s">
        <v>479</v>
      </c>
      <c r="G92" s="116">
        <f t="shared" si="7"/>
        <v>25</v>
      </c>
      <c r="H92" s="116">
        <f t="shared" si="7"/>
        <v>18</v>
      </c>
      <c r="I92" s="116">
        <f t="shared" si="5"/>
        <v>72</v>
      </c>
    </row>
    <row r="93" spans="1:9" ht="25.5">
      <c r="A93" s="105" t="s">
        <v>482</v>
      </c>
      <c r="B93" s="106"/>
      <c r="C93" s="106" t="s">
        <v>131</v>
      </c>
      <c r="D93" s="106" t="s">
        <v>166</v>
      </c>
      <c r="E93" s="106" t="s">
        <v>871</v>
      </c>
      <c r="F93" s="106" t="s">
        <v>483</v>
      </c>
      <c r="G93" s="119">
        <v>25</v>
      </c>
      <c r="H93" s="119">
        <v>18</v>
      </c>
      <c r="I93" s="119">
        <f t="shared" si="5"/>
        <v>72</v>
      </c>
    </row>
    <row r="94" spans="1:9" ht="12.75">
      <c r="A94" s="128" t="s">
        <v>872</v>
      </c>
      <c r="B94" s="102"/>
      <c r="C94" s="206" t="s">
        <v>133</v>
      </c>
      <c r="D94" s="206" t="s">
        <v>854</v>
      </c>
      <c r="E94" s="102" t="s">
        <v>855</v>
      </c>
      <c r="F94" s="102" t="s">
        <v>121</v>
      </c>
      <c r="G94" s="127">
        <f aca="true" t="shared" si="8" ref="G94:H99">G95</f>
        <v>44.5</v>
      </c>
      <c r="H94" s="127">
        <f t="shared" si="8"/>
        <v>43.4366</v>
      </c>
      <c r="I94" s="127">
        <f t="shared" si="5"/>
        <v>97.6</v>
      </c>
    </row>
    <row r="95" spans="1:9" ht="25.5">
      <c r="A95" s="97" t="s">
        <v>342</v>
      </c>
      <c r="B95" s="98"/>
      <c r="C95" s="98" t="s">
        <v>133</v>
      </c>
      <c r="D95" s="98" t="s">
        <v>138</v>
      </c>
      <c r="E95" s="98" t="s">
        <v>855</v>
      </c>
      <c r="F95" s="98" t="s">
        <v>121</v>
      </c>
      <c r="G95" s="118">
        <f t="shared" si="8"/>
        <v>44.5</v>
      </c>
      <c r="H95" s="118">
        <f t="shared" si="8"/>
        <v>43.4366</v>
      </c>
      <c r="I95" s="118">
        <f t="shared" si="5"/>
        <v>97.6</v>
      </c>
    </row>
    <row r="96" spans="1:9" ht="38.25">
      <c r="A96" s="97" t="s">
        <v>179</v>
      </c>
      <c r="B96" s="98"/>
      <c r="C96" s="98" t="s">
        <v>133</v>
      </c>
      <c r="D96" s="98" t="s">
        <v>138</v>
      </c>
      <c r="E96" s="98" t="s">
        <v>873</v>
      </c>
      <c r="F96" s="98" t="s">
        <v>121</v>
      </c>
      <c r="G96" s="116">
        <f t="shared" si="8"/>
        <v>44.5</v>
      </c>
      <c r="H96" s="116">
        <f t="shared" si="8"/>
        <v>43.4366</v>
      </c>
      <c r="I96" s="116">
        <f t="shared" si="5"/>
        <v>97.6</v>
      </c>
    </row>
    <row r="97" spans="1:9" ht="38.25">
      <c r="A97" s="97" t="s">
        <v>181</v>
      </c>
      <c r="B97" s="98"/>
      <c r="C97" s="98" t="s">
        <v>133</v>
      </c>
      <c r="D97" s="98" t="s">
        <v>138</v>
      </c>
      <c r="E97" s="98" t="s">
        <v>874</v>
      </c>
      <c r="F97" s="98" t="s">
        <v>121</v>
      </c>
      <c r="G97" s="116">
        <f t="shared" si="8"/>
        <v>44.5</v>
      </c>
      <c r="H97" s="116">
        <f t="shared" si="8"/>
        <v>43.4366</v>
      </c>
      <c r="I97" s="116">
        <f t="shared" si="5"/>
        <v>97.6</v>
      </c>
    </row>
    <row r="98" spans="1:9" ht="25.5">
      <c r="A98" s="97" t="s">
        <v>476</v>
      </c>
      <c r="B98" s="98"/>
      <c r="C98" s="98" t="s">
        <v>133</v>
      </c>
      <c r="D98" s="98" t="s">
        <v>138</v>
      </c>
      <c r="E98" s="98" t="s">
        <v>874</v>
      </c>
      <c r="F98" s="98" t="s">
        <v>477</v>
      </c>
      <c r="G98" s="116">
        <f t="shared" si="8"/>
        <v>44.5</v>
      </c>
      <c r="H98" s="116">
        <f t="shared" si="8"/>
        <v>43.4366</v>
      </c>
      <c r="I98" s="116">
        <f t="shared" si="5"/>
        <v>97.6</v>
      </c>
    </row>
    <row r="99" spans="1:9" ht="25.5">
      <c r="A99" s="97" t="s">
        <v>478</v>
      </c>
      <c r="B99" s="98"/>
      <c r="C99" s="98" t="s">
        <v>133</v>
      </c>
      <c r="D99" s="98" t="s">
        <v>138</v>
      </c>
      <c r="E99" s="98" t="s">
        <v>874</v>
      </c>
      <c r="F99" s="98" t="s">
        <v>479</v>
      </c>
      <c r="G99" s="116">
        <f t="shared" si="8"/>
        <v>44.5</v>
      </c>
      <c r="H99" s="116">
        <f t="shared" si="8"/>
        <v>43.4366</v>
      </c>
      <c r="I99" s="116">
        <f t="shared" si="5"/>
        <v>97.6</v>
      </c>
    </row>
    <row r="100" spans="1:9" ht="38.25">
      <c r="A100" s="105" t="s">
        <v>480</v>
      </c>
      <c r="B100" s="106"/>
      <c r="C100" s="106" t="s">
        <v>133</v>
      </c>
      <c r="D100" s="106" t="s">
        <v>138</v>
      </c>
      <c r="E100" s="106" t="s">
        <v>874</v>
      </c>
      <c r="F100" s="106" t="s">
        <v>481</v>
      </c>
      <c r="G100" s="119">
        <v>44.5</v>
      </c>
      <c r="H100" s="119">
        <v>43.4366</v>
      </c>
      <c r="I100" s="119">
        <f t="shared" si="5"/>
        <v>97.6</v>
      </c>
    </row>
    <row r="101" spans="1:9" ht="38.25">
      <c r="A101" s="123" t="s">
        <v>875</v>
      </c>
      <c r="B101" s="121"/>
      <c r="C101" s="207" t="s">
        <v>184</v>
      </c>
      <c r="D101" s="207" t="s">
        <v>854</v>
      </c>
      <c r="E101" s="121" t="s">
        <v>855</v>
      </c>
      <c r="F101" s="121" t="s">
        <v>121</v>
      </c>
      <c r="G101" s="124">
        <f>G102+G122</f>
        <v>1453.738</v>
      </c>
      <c r="H101" s="124">
        <f>H102+H122</f>
        <v>1397.83482</v>
      </c>
      <c r="I101" s="124">
        <f t="shared" si="5"/>
        <v>96.2</v>
      </c>
    </row>
    <row r="102" spans="1:9" ht="38.25">
      <c r="A102" s="97" t="s">
        <v>876</v>
      </c>
      <c r="B102" s="98"/>
      <c r="C102" s="98" t="s">
        <v>184</v>
      </c>
      <c r="D102" s="98" t="s">
        <v>185</v>
      </c>
      <c r="E102" s="98" t="s">
        <v>855</v>
      </c>
      <c r="F102" s="98" t="s">
        <v>121</v>
      </c>
      <c r="G102" s="115">
        <f>G103+G109</f>
        <v>1315.738</v>
      </c>
      <c r="H102" s="115">
        <f>H103+H109</f>
        <v>1266.69177</v>
      </c>
      <c r="I102" s="115">
        <f t="shared" si="5"/>
        <v>96.3</v>
      </c>
    </row>
    <row r="103" spans="1:9" ht="38.25">
      <c r="A103" s="97" t="s">
        <v>877</v>
      </c>
      <c r="B103" s="98"/>
      <c r="C103" s="98" t="s">
        <v>184</v>
      </c>
      <c r="D103" s="98" t="s">
        <v>185</v>
      </c>
      <c r="E103" s="98" t="s">
        <v>878</v>
      </c>
      <c r="F103" s="98" t="s">
        <v>121</v>
      </c>
      <c r="G103" s="116">
        <f aca="true" t="shared" si="9" ref="G103:H105">G104</f>
        <v>11</v>
      </c>
      <c r="H103" s="116">
        <f t="shared" si="9"/>
        <v>9.82</v>
      </c>
      <c r="I103" s="116">
        <f t="shared" si="5"/>
        <v>89.3</v>
      </c>
    </row>
    <row r="104" spans="1:9" ht="51">
      <c r="A104" s="97" t="s">
        <v>188</v>
      </c>
      <c r="B104" s="98"/>
      <c r="C104" s="98" t="s">
        <v>184</v>
      </c>
      <c r="D104" s="98" t="s">
        <v>185</v>
      </c>
      <c r="E104" s="98" t="s">
        <v>879</v>
      </c>
      <c r="F104" s="98" t="s">
        <v>121</v>
      </c>
      <c r="G104" s="116">
        <f t="shared" si="9"/>
        <v>11</v>
      </c>
      <c r="H104" s="116">
        <f t="shared" si="9"/>
        <v>9.82</v>
      </c>
      <c r="I104" s="116">
        <f t="shared" si="5"/>
        <v>89.3</v>
      </c>
    </row>
    <row r="105" spans="1:9" ht="25.5">
      <c r="A105" s="97" t="s">
        <v>476</v>
      </c>
      <c r="B105" s="98"/>
      <c r="C105" s="98" t="s">
        <v>184</v>
      </c>
      <c r="D105" s="98" t="s">
        <v>185</v>
      </c>
      <c r="E105" s="98" t="s">
        <v>879</v>
      </c>
      <c r="F105" s="98" t="s">
        <v>477</v>
      </c>
      <c r="G105" s="116">
        <f t="shared" si="9"/>
        <v>11</v>
      </c>
      <c r="H105" s="116">
        <f t="shared" si="9"/>
        <v>9.82</v>
      </c>
      <c r="I105" s="116">
        <f t="shared" si="5"/>
        <v>89.3</v>
      </c>
    </row>
    <row r="106" spans="1:9" ht="25.5">
      <c r="A106" s="97" t="s">
        <v>478</v>
      </c>
      <c r="B106" s="98"/>
      <c r="C106" s="98" t="s">
        <v>184</v>
      </c>
      <c r="D106" s="98" t="s">
        <v>185</v>
      </c>
      <c r="E106" s="98" t="s">
        <v>879</v>
      </c>
      <c r="F106" s="98" t="s">
        <v>479</v>
      </c>
      <c r="G106" s="116">
        <f>G107+G108</f>
        <v>11</v>
      </c>
      <c r="H106" s="116">
        <f>H107+H108</f>
        <v>9.82</v>
      </c>
      <c r="I106" s="116">
        <f t="shared" si="5"/>
        <v>89.3</v>
      </c>
    </row>
    <row r="107" spans="1:9" ht="38.25">
      <c r="A107" s="97" t="s">
        <v>480</v>
      </c>
      <c r="B107" s="98"/>
      <c r="C107" s="98" t="s">
        <v>184</v>
      </c>
      <c r="D107" s="98" t="s">
        <v>185</v>
      </c>
      <c r="E107" s="98" t="s">
        <v>879</v>
      </c>
      <c r="F107" s="98" t="s">
        <v>481</v>
      </c>
      <c r="G107" s="118">
        <v>1.18</v>
      </c>
      <c r="H107" s="118"/>
      <c r="I107" s="118"/>
    </row>
    <row r="108" spans="1:9" ht="25.5">
      <c r="A108" s="103" t="s">
        <v>482</v>
      </c>
      <c r="B108" s="98"/>
      <c r="C108" s="98" t="s">
        <v>184</v>
      </c>
      <c r="D108" s="98" t="s">
        <v>185</v>
      </c>
      <c r="E108" s="98" t="s">
        <v>879</v>
      </c>
      <c r="F108" s="98" t="s">
        <v>483</v>
      </c>
      <c r="G108" s="118">
        <v>9.82</v>
      </c>
      <c r="H108" s="118">
        <v>9.82</v>
      </c>
      <c r="I108" s="118">
        <f t="shared" si="5"/>
        <v>100</v>
      </c>
    </row>
    <row r="109" spans="1:9" ht="51">
      <c r="A109" s="97" t="s">
        <v>880</v>
      </c>
      <c r="B109" s="98"/>
      <c r="C109" s="98" t="s">
        <v>184</v>
      </c>
      <c r="D109" s="98" t="s">
        <v>185</v>
      </c>
      <c r="E109" s="98" t="s">
        <v>881</v>
      </c>
      <c r="F109" s="98" t="s">
        <v>121</v>
      </c>
      <c r="G109" s="116">
        <f>G110</f>
        <v>1304.738</v>
      </c>
      <c r="H109" s="116">
        <f>H110</f>
        <v>1256.87177</v>
      </c>
      <c r="I109" s="116">
        <f t="shared" si="5"/>
        <v>96.3</v>
      </c>
    </row>
    <row r="110" spans="1:9" ht="38.25">
      <c r="A110" s="97" t="s">
        <v>539</v>
      </c>
      <c r="B110" s="98"/>
      <c r="C110" s="98" t="s">
        <v>184</v>
      </c>
      <c r="D110" s="98" t="s">
        <v>185</v>
      </c>
      <c r="E110" s="98" t="s">
        <v>882</v>
      </c>
      <c r="F110" s="98" t="s">
        <v>121</v>
      </c>
      <c r="G110" s="116">
        <f>G111+G114+G118</f>
        <v>1304.738</v>
      </c>
      <c r="H110" s="116">
        <f>H111+H114+H118</f>
        <v>1256.87177</v>
      </c>
      <c r="I110" s="116">
        <f t="shared" si="5"/>
        <v>96.3</v>
      </c>
    </row>
    <row r="111" spans="1:9" ht="63.75">
      <c r="A111" s="97" t="s">
        <v>470</v>
      </c>
      <c r="B111" s="98"/>
      <c r="C111" s="98" t="s">
        <v>184</v>
      </c>
      <c r="D111" s="98" t="s">
        <v>185</v>
      </c>
      <c r="E111" s="98" t="s">
        <v>882</v>
      </c>
      <c r="F111" s="98" t="s">
        <v>471</v>
      </c>
      <c r="G111" s="116">
        <f>G112</f>
        <v>1141.2</v>
      </c>
      <c r="H111" s="116">
        <f>H112</f>
        <v>1125.82776</v>
      </c>
      <c r="I111" s="116">
        <f t="shared" si="5"/>
        <v>98.7</v>
      </c>
    </row>
    <row r="112" spans="1:9" ht="25.5">
      <c r="A112" s="97" t="s">
        <v>506</v>
      </c>
      <c r="B112" s="98"/>
      <c r="C112" s="98" t="s">
        <v>184</v>
      </c>
      <c r="D112" s="98" t="s">
        <v>185</v>
      </c>
      <c r="E112" s="98" t="s">
        <v>882</v>
      </c>
      <c r="F112" s="98" t="s">
        <v>507</v>
      </c>
      <c r="G112" s="116">
        <f>G113</f>
        <v>1141.2</v>
      </c>
      <c r="H112" s="116">
        <f>H113</f>
        <v>1125.82776</v>
      </c>
      <c r="I112" s="116">
        <f t="shared" si="5"/>
        <v>98.7</v>
      </c>
    </row>
    <row r="113" spans="1:9" ht="25.5">
      <c r="A113" s="97" t="s">
        <v>474</v>
      </c>
      <c r="B113" s="98"/>
      <c r="C113" s="98" t="s">
        <v>184</v>
      </c>
      <c r="D113" s="98" t="s">
        <v>185</v>
      </c>
      <c r="E113" s="98" t="s">
        <v>882</v>
      </c>
      <c r="F113" s="98" t="s">
        <v>508</v>
      </c>
      <c r="G113" s="118">
        <v>1141.2</v>
      </c>
      <c r="H113" s="118">
        <v>1125.82776</v>
      </c>
      <c r="I113" s="118">
        <f t="shared" si="5"/>
        <v>98.7</v>
      </c>
    </row>
    <row r="114" spans="1:9" ht="25.5">
      <c r="A114" s="97" t="s">
        <v>476</v>
      </c>
      <c r="B114" s="98"/>
      <c r="C114" s="98" t="s">
        <v>184</v>
      </c>
      <c r="D114" s="98" t="s">
        <v>185</v>
      </c>
      <c r="E114" s="98" t="s">
        <v>882</v>
      </c>
      <c r="F114" s="98" t="s">
        <v>477</v>
      </c>
      <c r="G114" s="116">
        <f>G115</f>
        <v>160.863</v>
      </c>
      <c r="H114" s="116">
        <f>H115</f>
        <v>129.48522</v>
      </c>
      <c r="I114" s="116">
        <f t="shared" si="5"/>
        <v>80.5</v>
      </c>
    </row>
    <row r="115" spans="1:9" ht="25.5">
      <c r="A115" s="97" t="s">
        <v>478</v>
      </c>
      <c r="B115" s="98"/>
      <c r="C115" s="98" t="s">
        <v>184</v>
      </c>
      <c r="D115" s="98" t="s">
        <v>185</v>
      </c>
      <c r="E115" s="98" t="s">
        <v>882</v>
      </c>
      <c r="F115" s="98" t="s">
        <v>479</v>
      </c>
      <c r="G115" s="116">
        <f>G116+G117</f>
        <v>160.863</v>
      </c>
      <c r="H115" s="116">
        <f>H116+H117</f>
        <v>129.48522</v>
      </c>
      <c r="I115" s="116">
        <f t="shared" si="5"/>
        <v>80.5</v>
      </c>
    </row>
    <row r="116" spans="1:9" ht="38.25">
      <c r="A116" s="97" t="s">
        <v>480</v>
      </c>
      <c r="B116" s="98"/>
      <c r="C116" s="98" t="s">
        <v>184</v>
      </c>
      <c r="D116" s="98" t="s">
        <v>185</v>
      </c>
      <c r="E116" s="98" t="s">
        <v>882</v>
      </c>
      <c r="F116" s="98" t="s">
        <v>481</v>
      </c>
      <c r="G116" s="118">
        <v>50.5</v>
      </c>
      <c r="H116" s="118">
        <v>46.03297</v>
      </c>
      <c r="I116" s="118">
        <f t="shared" si="5"/>
        <v>91.2</v>
      </c>
    </row>
    <row r="117" spans="1:9" ht="25.5">
      <c r="A117" s="97" t="s">
        <v>482</v>
      </c>
      <c r="B117" s="98"/>
      <c r="C117" s="98" t="s">
        <v>184</v>
      </c>
      <c r="D117" s="98" t="s">
        <v>185</v>
      </c>
      <c r="E117" s="98" t="s">
        <v>882</v>
      </c>
      <c r="F117" s="98" t="s">
        <v>483</v>
      </c>
      <c r="G117" s="118">
        <v>110.363</v>
      </c>
      <c r="H117" s="118">
        <v>83.45225</v>
      </c>
      <c r="I117" s="118">
        <f t="shared" si="5"/>
        <v>75.6</v>
      </c>
    </row>
    <row r="118" spans="1:9" ht="12.75">
      <c r="A118" s="97" t="s">
        <v>484</v>
      </c>
      <c r="B118" s="98"/>
      <c r="C118" s="98" t="s">
        <v>184</v>
      </c>
      <c r="D118" s="98" t="s">
        <v>185</v>
      </c>
      <c r="E118" s="98" t="s">
        <v>882</v>
      </c>
      <c r="F118" s="98" t="s">
        <v>485</v>
      </c>
      <c r="G118" s="116">
        <f>G119</f>
        <v>2.675</v>
      </c>
      <c r="H118" s="116">
        <f>H119</f>
        <v>1.5587900000000001</v>
      </c>
      <c r="I118" s="116">
        <f t="shared" si="5"/>
        <v>58.3</v>
      </c>
    </row>
    <row r="119" spans="1:9" ht="25.5">
      <c r="A119" s="97" t="s">
        <v>486</v>
      </c>
      <c r="B119" s="98"/>
      <c r="C119" s="98" t="s">
        <v>184</v>
      </c>
      <c r="D119" s="98" t="s">
        <v>185</v>
      </c>
      <c r="E119" s="98" t="s">
        <v>882</v>
      </c>
      <c r="F119" s="98" t="s">
        <v>487</v>
      </c>
      <c r="G119" s="116">
        <f>G120+G121</f>
        <v>2.675</v>
      </c>
      <c r="H119" s="116">
        <f>H120+H121</f>
        <v>1.5587900000000001</v>
      </c>
      <c r="I119" s="116">
        <f t="shared" si="5"/>
        <v>58.3</v>
      </c>
    </row>
    <row r="120" spans="1:9" ht="25.5">
      <c r="A120" s="97" t="s">
        <v>141</v>
      </c>
      <c r="B120" s="98"/>
      <c r="C120" s="98" t="s">
        <v>184</v>
      </c>
      <c r="D120" s="98" t="s">
        <v>185</v>
      </c>
      <c r="E120" s="98" t="s">
        <v>882</v>
      </c>
      <c r="F120" s="98" t="s">
        <v>489</v>
      </c>
      <c r="G120" s="118">
        <v>2.175</v>
      </c>
      <c r="H120" s="118">
        <v>1.554</v>
      </c>
      <c r="I120" s="118">
        <f t="shared" si="5"/>
        <v>71.4</v>
      </c>
    </row>
    <row r="121" spans="1:9" ht="25.5">
      <c r="A121" s="97" t="s">
        <v>490</v>
      </c>
      <c r="B121" s="98"/>
      <c r="C121" s="98" t="s">
        <v>184</v>
      </c>
      <c r="D121" s="98" t="s">
        <v>185</v>
      </c>
      <c r="E121" s="98" t="s">
        <v>882</v>
      </c>
      <c r="F121" s="98" t="s">
        <v>491</v>
      </c>
      <c r="G121" s="118">
        <v>0.5</v>
      </c>
      <c r="H121" s="118">
        <v>0.00479</v>
      </c>
      <c r="I121" s="118">
        <f t="shared" si="5"/>
        <v>1</v>
      </c>
    </row>
    <row r="122" spans="1:9" ht="38.25">
      <c r="A122" s="97" t="s">
        <v>344</v>
      </c>
      <c r="B122" s="98"/>
      <c r="C122" s="98" t="s">
        <v>184</v>
      </c>
      <c r="D122" s="98" t="s">
        <v>193</v>
      </c>
      <c r="E122" s="98" t="s">
        <v>855</v>
      </c>
      <c r="F122" s="98" t="s">
        <v>121</v>
      </c>
      <c r="G122" s="115">
        <f>G123+G127</f>
        <v>138</v>
      </c>
      <c r="H122" s="115">
        <f>H123+H127</f>
        <v>131.14305000000002</v>
      </c>
      <c r="I122" s="115">
        <f t="shared" si="5"/>
        <v>95</v>
      </c>
    </row>
    <row r="123" spans="1:9" ht="51">
      <c r="A123" s="97" t="s">
        <v>190</v>
      </c>
      <c r="B123" s="98"/>
      <c r="C123" s="98" t="s">
        <v>184</v>
      </c>
      <c r="D123" s="98" t="s">
        <v>193</v>
      </c>
      <c r="E123" s="98" t="s">
        <v>881</v>
      </c>
      <c r="F123" s="98" t="s">
        <v>121</v>
      </c>
      <c r="G123" s="116">
        <f aca="true" t="shared" si="10" ref="G123:H125">G124</f>
        <v>55</v>
      </c>
      <c r="H123" s="116">
        <f t="shared" si="10"/>
        <v>54.64305</v>
      </c>
      <c r="I123" s="116">
        <f t="shared" si="5"/>
        <v>99.4</v>
      </c>
    </row>
    <row r="124" spans="1:9" ht="25.5">
      <c r="A124" s="97" t="s">
        <v>476</v>
      </c>
      <c r="B124" s="98"/>
      <c r="C124" s="98" t="s">
        <v>184</v>
      </c>
      <c r="D124" s="98" t="s">
        <v>193</v>
      </c>
      <c r="E124" s="98" t="s">
        <v>881</v>
      </c>
      <c r="F124" s="98" t="s">
        <v>477</v>
      </c>
      <c r="G124" s="116">
        <f t="shared" si="10"/>
        <v>55</v>
      </c>
      <c r="H124" s="116">
        <f t="shared" si="10"/>
        <v>54.64305</v>
      </c>
      <c r="I124" s="116">
        <f t="shared" si="5"/>
        <v>99.4</v>
      </c>
    </row>
    <row r="125" spans="1:9" ht="25.5">
      <c r="A125" s="97" t="s">
        <v>478</v>
      </c>
      <c r="B125" s="98"/>
      <c r="C125" s="98" t="s">
        <v>184</v>
      </c>
      <c r="D125" s="98" t="s">
        <v>193</v>
      </c>
      <c r="E125" s="98" t="s">
        <v>881</v>
      </c>
      <c r="F125" s="98" t="s">
        <v>479</v>
      </c>
      <c r="G125" s="116">
        <f t="shared" si="10"/>
        <v>55</v>
      </c>
      <c r="H125" s="116">
        <f t="shared" si="10"/>
        <v>54.64305</v>
      </c>
      <c r="I125" s="116">
        <f t="shared" si="5"/>
        <v>99.4</v>
      </c>
    </row>
    <row r="126" spans="1:9" ht="25.5">
      <c r="A126" s="199" t="s">
        <v>482</v>
      </c>
      <c r="B126" s="98"/>
      <c r="C126" s="98" t="s">
        <v>184</v>
      </c>
      <c r="D126" s="98" t="s">
        <v>193</v>
      </c>
      <c r="E126" s="98" t="s">
        <v>881</v>
      </c>
      <c r="F126" s="98" t="s">
        <v>483</v>
      </c>
      <c r="G126" s="118">
        <v>55</v>
      </c>
      <c r="H126" s="118">
        <v>54.64305</v>
      </c>
      <c r="I126" s="118">
        <f t="shared" si="5"/>
        <v>99.4</v>
      </c>
    </row>
    <row r="127" spans="1:9" ht="76.5">
      <c r="A127" s="97" t="s">
        <v>739</v>
      </c>
      <c r="B127" s="98"/>
      <c r="C127" s="98" t="s">
        <v>184</v>
      </c>
      <c r="D127" s="98" t="s">
        <v>193</v>
      </c>
      <c r="E127" s="98" t="s">
        <v>786</v>
      </c>
      <c r="F127" s="98" t="s">
        <v>121</v>
      </c>
      <c r="G127" s="116">
        <f aca="true" t="shared" si="11" ref="G127:H129">G128</f>
        <v>83</v>
      </c>
      <c r="H127" s="116">
        <f t="shared" si="11"/>
        <v>76.5</v>
      </c>
      <c r="I127" s="116">
        <f t="shared" si="5"/>
        <v>92.2</v>
      </c>
    </row>
    <row r="128" spans="1:9" ht="25.5">
      <c r="A128" s="97" t="s">
        <v>476</v>
      </c>
      <c r="B128" s="98"/>
      <c r="C128" s="98" t="s">
        <v>184</v>
      </c>
      <c r="D128" s="98" t="s">
        <v>193</v>
      </c>
      <c r="E128" s="98" t="s">
        <v>786</v>
      </c>
      <c r="F128" s="98" t="s">
        <v>477</v>
      </c>
      <c r="G128" s="116">
        <f t="shared" si="11"/>
        <v>83</v>
      </c>
      <c r="H128" s="116">
        <f t="shared" si="11"/>
        <v>76.5</v>
      </c>
      <c r="I128" s="116">
        <f t="shared" si="5"/>
        <v>92.2</v>
      </c>
    </row>
    <row r="129" spans="1:9" ht="25.5">
      <c r="A129" s="97" t="s">
        <v>478</v>
      </c>
      <c r="B129" s="98"/>
      <c r="C129" s="98" t="s">
        <v>184</v>
      </c>
      <c r="D129" s="98" t="s">
        <v>193</v>
      </c>
      <c r="E129" s="98" t="s">
        <v>786</v>
      </c>
      <c r="F129" s="98" t="s">
        <v>479</v>
      </c>
      <c r="G129" s="116">
        <f t="shared" si="11"/>
        <v>83</v>
      </c>
      <c r="H129" s="116">
        <f t="shared" si="11"/>
        <v>76.5</v>
      </c>
      <c r="I129" s="116">
        <f t="shared" si="5"/>
        <v>92.2</v>
      </c>
    </row>
    <row r="130" spans="1:9" ht="25.5">
      <c r="A130" s="199" t="s">
        <v>482</v>
      </c>
      <c r="B130" s="104"/>
      <c r="C130" s="104" t="s">
        <v>184</v>
      </c>
      <c r="D130" s="104" t="s">
        <v>193</v>
      </c>
      <c r="E130" s="104" t="s">
        <v>786</v>
      </c>
      <c r="F130" s="104" t="s">
        <v>483</v>
      </c>
      <c r="G130" s="200">
        <v>83</v>
      </c>
      <c r="H130" s="200">
        <v>76.5</v>
      </c>
      <c r="I130" s="200">
        <f t="shared" si="5"/>
        <v>92.2</v>
      </c>
    </row>
    <row r="131" spans="1:9" ht="12.75">
      <c r="A131" s="113" t="s">
        <v>884</v>
      </c>
      <c r="B131" s="96"/>
      <c r="C131" s="197" t="s">
        <v>138</v>
      </c>
      <c r="D131" s="197" t="s">
        <v>854</v>
      </c>
      <c r="E131" s="96" t="s">
        <v>855</v>
      </c>
      <c r="F131" s="96" t="s">
        <v>121</v>
      </c>
      <c r="G131" s="114">
        <f>G132+G139+G142+G158</f>
        <v>12468.549</v>
      </c>
      <c r="H131" s="114">
        <f>H132+H139+H142+H158</f>
        <v>12452.46039</v>
      </c>
      <c r="I131" s="114">
        <f t="shared" si="5"/>
        <v>99.9</v>
      </c>
    </row>
    <row r="132" spans="1:9" ht="12.75">
      <c r="A132" s="97" t="s">
        <v>345</v>
      </c>
      <c r="B132" s="98"/>
      <c r="C132" s="98" t="s">
        <v>138</v>
      </c>
      <c r="D132" s="98" t="s">
        <v>131</v>
      </c>
      <c r="E132" s="98" t="s">
        <v>855</v>
      </c>
      <c r="F132" s="98" t="s">
        <v>121</v>
      </c>
      <c r="G132" s="115">
        <f>G133</f>
        <v>55.5</v>
      </c>
      <c r="H132" s="115">
        <f>H133</f>
        <v>43.48955</v>
      </c>
      <c r="I132" s="115">
        <f t="shared" si="5"/>
        <v>78.4</v>
      </c>
    </row>
    <row r="133" spans="1:9" ht="38.25">
      <c r="A133" s="97" t="s">
        <v>510</v>
      </c>
      <c r="B133" s="98"/>
      <c r="C133" s="98" t="s">
        <v>138</v>
      </c>
      <c r="D133" s="98" t="s">
        <v>131</v>
      </c>
      <c r="E133" s="98" t="s">
        <v>885</v>
      </c>
      <c r="F133" s="98" t="s">
        <v>121</v>
      </c>
      <c r="G133" s="116">
        <f>G134+G137</f>
        <v>55.5</v>
      </c>
      <c r="H133" s="116">
        <f>H134+H137</f>
        <v>43.48955</v>
      </c>
      <c r="I133" s="116">
        <f t="shared" si="5"/>
        <v>78.4</v>
      </c>
    </row>
    <row r="134" spans="1:9" ht="51">
      <c r="A134" s="97" t="s">
        <v>512</v>
      </c>
      <c r="B134" s="98"/>
      <c r="C134" s="98" t="s">
        <v>138</v>
      </c>
      <c r="D134" s="98" t="s">
        <v>131</v>
      </c>
      <c r="E134" s="98" t="s">
        <v>885</v>
      </c>
      <c r="F134" s="98" t="s">
        <v>513</v>
      </c>
      <c r="G134" s="116">
        <f>G135</f>
        <v>43.5</v>
      </c>
      <c r="H134" s="116">
        <f>H135</f>
        <v>43.48955</v>
      </c>
      <c r="I134" s="116">
        <f aca="true" t="shared" si="12" ref="I134:I197">ROUND(H134/G134*100,1)</f>
        <v>100</v>
      </c>
    </row>
    <row r="135" spans="1:9" ht="12.75">
      <c r="A135" s="97" t="s">
        <v>514</v>
      </c>
      <c r="B135" s="98"/>
      <c r="C135" s="98" t="s">
        <v>138</v>
      </c>
      <c r="D135" s="98" t="s">
        <v>131</v>
      </c>
      <c r="E135" s="98" t="s">
        <v>885</v>
      </c>
      <c r="F135" s="98" t="s">
        <v>515</v>
      </c>
      <c r="G135" s="116">
        <f>G136</f>
        <v>43.5</v>
      </c>
      <c r="H135" s="116">
        <f>H136</f>
        <v>43.48955</v>
      </c>
      <c r="I135" s="116">
        <f t="shared" si="12"/>
        <v>100</v>
      </c>
    </row>
    <row r="136" spans="1:9" ht="25.5">
      <c r="A136" s="97" t="s">
        <v>516</v>
      </c>
      <c r="B136" s="98"/>
      <c r="C136" s="98" t="s">
        <v>138</v>
      </c>
      <c r="D136" s="98" t="s">
        <v>131</v>
      </c>
      <c r="E136" s="98" t="s">
        <v>885</v>
      </c>
      <c r="F136" s="98" t="s">
        <v>517</v>
      </c>
      <c r="G136" s="118">
        <v>43.5</v>
      </c>
      <c r="H136" s="118">
        <v>43.48955</v>
      </c>
      <c r="I136" s="118">
        <f t="shared" si="12"/>
        <v>100</v>
      </c>
    </row>
    <row r="137" spans="1:9" ht="12.75">
      <c r="A137" s="97" t="s">
        <v>484</v>
      </c>
      <c r="B137" s="98"/>
      <c r="C137" s="98" t="s">
        <v>138</v>
      </c>
      <c r="D137" s="98" t="s">
        <v>131</v>
      </c>
      <c r="E137" s="98" t="s">
        <v>885</v>
      </c>
      <c r="F137" s="98" t="s">
        <v>485</v>
      </c>
      <c r="G137" s="116">
        <f>G138</f>
        <v>12</v>
      </c>
      <c r="H137" s="116">
        <f>H138</f>
        <v>0</v>
      </c>
      <c r="I137" s="116">
        <f t="shared" si="12"/>
        <v>0</v>
      </c>
    </row>
    <row r="138" spans="1:9" ht="51">
      <c r="A138" s="97" t="s">
        <v>518</v>
      </c>
      <c r="B138" s="98"/>
      <c r="C138" s="98" t="s">
        <v>138</v>
      </c>
      <c r="D138" s="98" t="s">
        <v>131</v>
      </c>
      <c r="E138" s="98" t="s">
        <v>885</v>
      </c>
      <c r="F138" s="98" t="s">
        <v>519</v>
      </c>
      <c r="G138" s="118">
        <v>12</v>
      </c>
      <c r="H138" s="118"/>
      <c r="I138" s="118"/>
    </row>
    <row r="139" spans="1:9" ht="12.75">
      <c r="A139" s="97" t="s">
        <v>741</v>
      </c>
      <c r="B139" s="98"/>
      <c r="C139" s="98" t="s">
        <v>138</v>
      </c>
      <c r="D139" s="98" t="s">
        <v>148</v>
      </c>
      <c r="E139" s="98" t="s">
        <v>855</v>
      </c>
      <c r="F139" s="98" t="s">
        <v>121</v>
      </c>
      <c r="G139" s="116">
        <f>G140</f>
        <v>906.198</v>
      </c>
      <c r="H139" s="116">
        <f>H140</f>
        <v>906.198</v>
      </c>
      <c r="I139" s="116">
        <f t="shared" si="12"/>
        <v>100</v>
      </c>
    </row>
    <row r="140" spans="1:9" ht="38.25">
      <c r="A140" s="97" t="s">
        <v>742</v>
      </c>
      <c r="B140" s="98"/>
      <c r="C140" s="98" t="s">
        <v>138</v>
      </c>
      <c r="D140" s="98" t="s">
        <v>148</v>
      </c>
      <c r="E140" s="98" t="s">
        <v>366</v>
      </c>
      <c r="F140" s="98" t="s">
        <v>121</v>
      </c>
      <c r="G140" s="116">
        <f>G141</f>
        <v>906.198</v>
      </c>
      <c r="H140" s="116">
        <f>H141</f>
        <v>906.198</v>
      </c>
      <c r="I140" s="116">
        <f t="shared" si="12"/>
        <v>100</v>
      </c>
    </row>
    <row r="141" spans="1:9" ht="38.25">
      <c r="A141" s="97" t="s">
        <v>494</v>
      </c>
      <c r="B141" s="98"/>
      <c r="C141" s="98" t="s">
        <v>138</v>
      </c>
      <c r="D141" s="98" t="s">
        <v>148</v>
      </c>
      <c r="E141" s="98" t="s">
        <v>366</v>
      </c>
      <c r="F141" s="98" t="s">
        <v>495</v>
      </c>
      <c r="G141" s="118">
        <v>906.198</v>
      </c>
      <c r="H141" s="118">
        <v>906.198</v>
      </c>
      <c r="I141" s="118">
        <f t="shared" si="12"/>
        <v>100</v>
      </c>
    </row>
    <row r="142" spans="1:9" ht="25.5">
      <c r="A142" s="97" t="s">
        <v>520</v>
      </c>
      <c r="B142" s="98"/>
      <c r="C142" s="98" t="s">
        <v>138</v>
      </c>
      <c r="D142" s="98" t="s">
        <v>185</v>
      </c>
      <c r="E142" s="98" t="s">
        <v>855</v>
      </c>
      <c r="F142" s="98" t="s">
        <v>121</v>
      </c>
      <c r="G142" s="115">
        <f>G143+G151</f>
        <v>10803.856</v>
      </c>
      <c r="H142" s="115">
        <f>H143+H151</f>
        <v>10803.72284</v>
      </c>
      <c r="I142" s="115">
        <f t="shared" si="12"/>
        <v>100</v>
      </c>
    </row>
    <row r="143" spans="1:9" ht="12.75">
      <c r="A143" s="97" t="s">
        <v>46</v>
      </c>
      <c r="B143" s="98"/>
      <c r="C143" s="98" t="s">
        <v>138</v>
      </c>
      <c r="D143" s="98" t="s">
        <v>185</v>
      </c>
      <c r="E143" s="98" t="s">
        <v>378</v>
      </c>
      <c r="F143" s="98" t="s">
        <v>121</v>
      </c>
      <c r="G143" s="116">
        <f>G144</f>
        <v>10235.27</v>
      </c>
      <c r="H143" s="116">
        <f>H144</f>
        <v>10235.27</v>
      </c>
      <c r="I143" s="116">
        <f t="shared" si="12"/>
        <v>100</v>
      </c>
    </row>
    <row r="144" spans="1:9" ht="38.25">
      <c r="A144" s="97" t="s">
        <v>743</v>
      </c>
      <c r="B144" s="98"/>
      <c r="C144" s="98" t="s">
        <v>138</v>
      </c>
      <c r="D144" s="98" t="s">
        <v>185</v>
      </c>
      <c r="E144" s="98" t="s">
        <v>886</v>
      </c>
      <c r="F144" s="98" t="s">
        <v>121</v>
      </c>
      <c r="G144" s="116">
        <f>G145+G148</f>
        <v>10235.27</v>
      </c>
      <c r="H144" s="116">
        <f>H145+H148</f>
        <v>10235.27</v>
      </c>
      <c r="I144" s="116">
        <f t="shared" si="12"/>
        <v>100</v>
      </c>
    </row>
    <row r="145" spans="1:9" ht="25.5">
      <c r="A145" s="97" t="s">
        <v>476</v>
      </c>
      <c r="B145" s="98"/>
      <c r="C145" s="98" t="s">
        <v>138</v>
      </c>
      <c r="D145" s="98" t="s">
        <v>185</v>
      </c>
      <c r="E145" s="98" t="s">
        <v>886</v>
      </c>
      <c r="F145" s="98" t="s">
        <v>477</v>
      </c>
      <c r="G145" s="116">
        <f>G146</f>
        <v>5066.722</v>
      </c>
      <c r="H145" s="116">
        <f>H146</f>
        <v>5066.722</v>
      </c>
      <c r="I145" s="116">
        <f t="shared" si="12"/>
        <v>100</v>
      </c>
    </row>
    <row r="146" spans="1:9" ht="25.5">
      <c r="A146" s="97" t="s">
        <v>478</v>
      </c>
      <c r="B146" s="98"/>
      <c r="C146" s="98" t="s">
        <v>138</v>
      </c>
      <c r="D146" s="98" t="s">
        <v>185</v>
      </c>
      <c r="E146" s="98" t="s">
        <v>886</v>
      </c>
      <c r="F146" s="98" t="s">
        <v>479</v>
      </c>
      <c r="G146" s="116">
        <f>G147</f>
        <v>5066.722</v>
      </c>
      <c r="H146" s="116">
        <f>H147</f>
        <v>5066.722</v>
      </c>
      <c r="I146" s="116">
        <f t="shared" si="12"/>
        <v>100</v>
      </c>
    </row>
    <row r="147" spans="1:9" ht="25.5">
      <c r="A147" s="97" t="s">
        <v>482</v>
      </c>
      <c r="B147" s="98"/>
      <c r="C147" s="98" t="s">
        <v>138</v>
      </c>
      <c r="D147" s="98" t="s">
        <v>185</v>
      </c>
      <c r="E147" s="98" t="s">
        <v>886</v>
      </c>
      <c r="F147" s="98" t="s">
        <v>483</v>
      </c>
      <c r="G147" s="118">
        <v>5066.722</v>
      </c>
      <c r="H147" s="118">
        <v>5066.722</v>
      </c>
      <c r="I147" s="118">
        <f t="shared" si="12"/>
        <v>100</v>
      </c>
    </row>
    <row r="148" spans="1:9" ht="12.75">
      <c r="A148" s="97" t="s">
        <v>203</v>
      </c>
      <c r="B148" s="98"/>
      <c r="C148" s="98" t="s">
        <v>138</v>
      </c>
      <c r="D148" s="98" t="s">
        <v>185</v>
      </c>
      <c r="E148" s="98" t="s">
        <v>886</v>
      </c>
      <c r="F148" s="98" t="s">
        <v>521</v>
      </c>
      <c r="G148" s="116">
        <f>G149</f>
        <v>5168.548</v>
      </c>
      <c r="H148" s="116">
        <f>H149</f>
        <v>5168.548</v>
      </c>
      <c r="I148" s="116">
        <f t="shared" si="12"/>
        <v>100</v>
      </c>
    </row>
    <row r="149" spans="1:9" ht="51">
      <c r="A149" s="97" t="s">
        <v>522</v>
      </c>
      <c r="B149" s="98"/>
      <c r="C149" s="98" t="s">
        <v>138</v>
      </c>
      <c r="D149" s="98" t="s">
        <v>185</v>
      </c>
      <c r="E149" s="98" t="s">
        <v>886</v>
      </c>
      <c r="F149" s="98" t="s">
        <v>523</v>
      </c>
      <c r="G149" s="116">
        <f>G150</f>
        <v>5168.548</v>
      </c>
      <c r="H149" s="116">
        <f>H150</f>
        <v>5168.548</v>
      </c>
      <c r="I149" s="116">
        <f t="shared" si="12"/>
        <v>100</v>
      </c>
    </row>
    <row r="150" spans="1:9" ht="38.25">
      <c r="A150" s="97" t="s">
        <v>524</v>
      </c>
      <c r="B150" s="98"/>
      <c r="C150" s="98" t="s">
        <v>138</v>
      </c>
      <c r="D150" s="98" t="s">
        <v>185</v>
      </c>
      <c r="E150" s="98" t="s">
        <v>886</v>
      </c>
      <c r="F150" s="98" t="s">
        <v>525</v>
      </c>
      <c r="G150" s="118">
        <v>5168.548</v>
      </c>
      <c r="H150" s="118">
        <v>5168.548</v>
      </c>
      <c r="I150" s="118">
        <f t="shared" si="12"/>
        <v>100</v>
      </c>
    </row>
    <row r="151" spans="1:9" ht="76.5">
      <c r="A151" s="97" t="s">
        <v>744</v>
      </c>
      <c r="B151" s="98"/>
      <c r="C151" s="98" t="s">
        <v>138</v>
      </c>
      <c r="D151" s="98" t="s">
        <v>185</v>
      </c>
      <c r="E151" s="98" t="s">
        <v>787</v>
      </c>
      <c r="F151" s="98" t="s">
        <v>121</v>
      </c>
      <c r="G151" s="116">
        <f>G152+G155</f>
        <v>568.586</v>
      </c>
      <c r="H151" s="116">
        <f>H152+H155</f>
        <v>568.4528399999999</v>
      </c>
      <c r="I151" s="116">
        <f t="shared" si="12"/>
        <v>100</v>
      </c>
    </row>
    <row r="152" spans="1:9" ht="25.5">
      <c r="A152" s="97" t="s">
        <v>476</v>
      </c>
      <c r="B152" s="98"/>
      <c r="C152" s="98" t="s">
        <v>138</v>
      </c>
      <c r="D152" s="98" t="s">
        <v>185</v>
      </c>
      <c r="E152" s="98" t="s">
        <v>787</v>
      </c>
      <c r="F152" s="98" t="s">
        <v>477</v>
      </c>
      <c r="G152" s="116">
        <f>G153</f>
        <v>296.539</v>
      </c>
      <c r="H152" s="116">
        <f>H153</f>
        <v>296.406</v>
      </c>
      <c r="I152" s="116">
        <f t="shared" si="12"/>
        <v>100</v>
      </c>
    </row>
    <row r="153" spans="1:9" ht="25.5">
      <c r="A153" s="97" t="s">
        <v>478</v>
      </c>
      <c r="B153" s="98"/>
      <c r="C153" s="98" t="s">
        <v>138</v>
      </c>
      <c r="D153" s="98" t="s">
        <v>185</v>
      </c>
      <c r="E153" s="98" t="s">
        <v>787</v>
      </c>
      <c r="F153" s="98" t="s">
        <v>479</v>
      </c>
      <c r="G153" s="116">
        <f>G154</f>
        <v>296.539</v>
      </c>
      <c r="H153" s="116">
        <f>H154</f>
        <v>296.406</v>
      </c>
      <c r="I153" s="116">
        <f t="shared" si="12"/>
        <v>100</v>
      </c>
    </row>
    <row r="154" spans="1:9" ht="25.5">
      <c r="A154" s="97" t="s">
        <v>482</v>
      </c>
      <c r="B154" s="98"/>
      <c r="C154" s="98" t="s">
        <v>138</v>
      </c>
      <c r="D154" s="98" t="s">
        <v>185</v>
      </c>
      <c r="E154" s="98" t="s">
        <v>787</v>
      </c>
      <c r="F154" s="98" t="s">
        <v>483</v>
      </c>
      <c r="G154" s="118">
        <v>296.539</v>
      </c>
      <c r="H154" s="118">
        <v>296.406</v>
      </c>
      <c r="I154" s="118">
        <f t="shared" si="12"/>
        <v>100</v>
      </c>
    </row>
    <row r="155" spans="1:9" ht="12.75">
      <c r="A155" s="97" t="s">
        <v>203</v>
      </c>
      <c r="B155" s="98"/>
      <c r="C155" s="98" t="s">
        <v>138</v>
      </c>
      <c r="D155" s="98" t="s">
        <v>185</v>
      </c>
      <c r="E155" s="98" t="s">
        <v>787</v>
      </c>
      <c r="F155" s="98" t="s">
        <v>521</v>
      </c>
      <c r="G155" s="116">
        <f>G156</f>
        <v>272.047</v>
      </c>
      <c r="H155" s="116">
        <f>H156</f>
        <v>272.04684</v>
      </c>
      <c r="I155" s="116">
        <f t="shared" si="12"/>
        <v>100</v>
      </c>
    </row>
    <row r="156" spans="1:9" ht="51">
      <c r="A156" s="97" t="s">
        <v>522</v>
      </c>
      <c r="B156" s="98"/>
      <c r="C156" s="98" t="s">
        <v>138</v>
      </c>
      <c r="D156" s="98" t="s">
        <v>185</v>
      </c>
      <c r="E156" s="98" t="s">
        <v>787</v>
      </c>
      <c r="F156" s="98" t="s">
        <v>523</v>
      </c>
      <c r="G156" s="116">
        <f>G157</f>
        <v>272.047</v>
      </c>
      <c r="H156" s="116">
        <f>H157</f>
        <v>272.04684</v>
      </c>
      <c r="I156" s="116">
        <f t="shared" si="12"/>
        <v>100</v>
      </c>
    </row>
    <row r="157" spans="1:9" ht="38.25">
      <c r="A157" s="97" t="s">
        <v>524</v>
      </c>
      <c r="B157" s="98"/>
      <c r="C157" s="98" t="s">
        <v>138</v>
      </c>
      <c r="D157" s="98" t="s">
        <v>185</v>
      </c>
      <c r="E157" s="98" t="s">
        <v>787</v>
      </c>
      <c r="F157" s="98" t="s">
        <v>525</v>
      </c>
      <c r="G157" s="118">
        <v>272.047</v>
      </c>
      <c r="H157" s="118">
        <v>272.04684</v>
      </c>
      <c r="I157" s="118">
        <f t="shared" si="12"/>
        <v>100</v>
      </c>
    </row>
    <row r="158" spans="1:9" ht="25.5">
      <c r="A158" s="97" t="s">
        <v>346</v>
      </c>
      <c r="B158" s="98"/>
      <c r="C158" s="98" t="s">
        <v>138</v>
      </c>
      <c r="D158" s="98" t="s">
        <v>196</v>
      </c>
      <c r="E158" s="98" t="s">
        <v>855</v>
      </c>
      <c r="F158" s="98" t="s">
        <v>121</v>
      </c>
      <c r="G158" s="115">
        <f>G159+G164+G169+G173</f>
        <v>702.995</v>
      </c>
      <c r="H158" s="115">
        <f>H159+H164+H169+H173</f>
        <v>699.05</v>
      </c>
      <c r="I158" s="115">
        <f t="shared" si="12"/>
        <v>99.4</v>
      </c>
    </row>
    <row r="159" spans="1:9" ht="38.25">
      <c r="A159" s="97" t="s">
        <v>197</v>
      </c>
      <c r="B159" s="98"/>
      <c r="C159" s="98" t="s">
        <v>138</v>
      </c>
      <c r="D159" s="98" t="s">
        <v>196</v>
      </c>
      <c r="E159" s="98" t="s">
        <v>887</v>
      </c>
      <c r="F159" s="98" t="s">
        <v>121</v>
      </c>
      <c r="G159" s="116">
        <f>G160</f>
        <v>112</v>
      </c>
      <c r="H159" s="116">
        <f>H160</f>
        <v>112</v>
      </c>
      <c r="I159" s="116">
        <f t="shared" si="12"/>
        <v>100</v>
      </c>
    </row>
    <row r="160" spans="1:9" ht="25.5">
      <c r="A160" s="97" t="s">
        <v>476</v>
      </c>
      <c r="B160" s="98"/>
      <c r="C160" s="98" t="s">
        <v>138</v>
      </c>
      <c r="D160" s="98" t="s">
        <v>196</v>
      </c>
      <c r="E160" s="98" t="s">
        <v>887</v>
      </c>
      <c r="F160" s="98" t="s">
        <v>477</v>
      </c>
      <c r="G160" s="116">
        <f>G161</f>
        <v>112</v>
      </c>
      <c r="H160" s="116">
        <f>H161</f>
        <v>112</v>
      </c>
      <c r="I160" s="116">
        <f t="shared" si="12"/>
        <v>100</v>
      </c>
    </row>
    <row r="161" spans="1:9" ht="25.5">
      <c r="A161" s="97" t="s">
        <v>478</v>
      </c>
      <c r="B161" s="98"/>
      <c r="C161" s="98" t="s">
        <v>138</v>
      </c>
      <c r="D161" s="98" t="s">
        <v>196</v>
      </c>
      <c r="E161" s="98" t="s">
        <v>887</v>
      </c>
      <c r="F161" s="98" t="s">
        <v>479</v>
      </c>
      <c r="G161" s="116">
        <f>SUM(G162:G163)</f>
        <v>112</v>
      </c>
      <c r="H161" s="116">
        <f>SUM(H162:H163)</f>
        <v>112</v>
      </c>
      <c r="I161" s="116">
        <f t="shared" si="12"/>
        <v>100</v>
      </c>
    </row>
    <row r="162" spans="1:9" ht="38.25">
      <c r="A162" s="97" t="s">
        <v>480</v>
      </c>
      <c r="B162" s="98"/>
      <c r="C162" s="98" t="s">
        <v>138</v>
      </c>
      <c r="D162" s="98" t="s">
        <v>196</v>
      </c>
      <c r="E162" s="98" t="s">
        <v>887</v>
      </c>
      <c r="F162" s="98" t="s">
        <v>481</v>
      </c>
      <c r="G162" s="118">
        <v>20</v>
      </c>
      <c r="H162" s="118">
        <v>20</v>
      </c>
      <c r="I162" s="118">
        <f t="shared" si="12"/>
        <v>100</v>
      </c>
    </row>
    <row r="163" spans="1:9" ht="25.5">
      <c r="A163" s="97" t="s">
        <v>482</v>
      </c>
      <c r="B163" s="98"/>
      <c r="C163" s="98" t="s">
        <v>138</v>
      </c>
      <c r="D163" s="98" t="s">
        <v>196</v>
      </c>
      <c r="E163" s="98" t="s">
        <v>887</v>
      </c>
      <c r="F163" s="98" t="s">
        <v>483</v>
      </c>
      <c r="G163" s="118">
        <v>92</v>
      </c>
      <c r="H163" s="118">
        <v>92</v>
      </c>
      <c r="I163" s="118">
        <f t="shared" si="12"/>
        <v>100</v>
      </c>
    </row>
    <row r="164" spans="1:9" ht="38.25">
      <c r="A164" s="97" t="s">
        <v>199</v>
      </c>
      <c r="B164" s="98"/>
      <c r="C164" s="98" t="s">
        <v>138</v>
      </c>
      <c r="D164" s="98" t="s">
        <v>196</v>
      </c>
      <c r="E164" s="98" t="s">
        <v>788</v>
      </c>
      <c r="F164" s="98" t="s">
        <v>121</v>
      </c>
      <c r="G164" s="116">
        <f aca="true" t="shared" si="13" ref="G164:H167">G165</f>
        <v>137.5</v>
      </c>
      <c r="H164" s="116">
        <f t="shared" si="13"/>
        <v>137.05</v>
      </c>
      <c r="I164" s="116">
        <f t="shared" si="12"/>
        <v>99.7</v>
      </c>
    </row>
    <row r="165" spans="1:9" ht="25.5">
      <c r="A165" s="97" t="s">
        <v>201</v>
      </c>
      <c r="B165" s="98"/>
      <c r="C165" s="98" t="s">
        <v>138</v>
      </c>
      <c r="D165" s="98" t="s">
        <v>196</v>
      </c>
      <c r="E165" s="98" t="s">
        <v>888</v>
      </c>
      <c r="F165" s="98" t="s">
        <v>121</v>
      </c>
      <c r="G165" s="116">
        <f t="shared" si="13"/>
        <v>137.5</v>
      </c>
      <c r="H165" s="116">
        <f t="shared" si="13"/>
        <v>137.05</v>
      </c>
      <c r="I165" s="116">
        <f t="shared" si="12"/>
        <v>99.7</v>
      </c>
    </row>
    <row r="166" spans="1:9" ht="25.5">
      <c r="A166" s="97" t="s">
        <v>476</v>
      </c>
      <c r="B166" s="98"/>
      <c r="C166" s="98" t="s">
        <v>138</v>
      </c>
      <c r="D166" s="98" t="s">
        <v>196</v>
      </c>
      <c r="E166" s="98" t="s">
        <v>888</v>
      </c>
      <c r="F166" s="98" t="s">
        <v>477</v>
      </c>
      <c r="G166" s="116">
        <f t="shared" si="13"/>
        <v>137.5</v>
      </c>
      <c r="H166" s="116">
        <f t="shared" si="13"/>
        <v>137.05</v>
      </c>
      <c r="I166" s="116">
        <f t="shared" si="12"/>
        <v>99.7</v>
      </c>
    </row>
    <row r="167" spans="1:9" ht="25.5">
      <c r="A167" s="97" t="s">
        <v>478</v>
      </c>
      <c r="B167" s="98"/>
      <c r="C167" s="98" t="s">
        <v>138</v>
      </c>
      <c r="D167" s="98" t="s">
        <v>196</v>
      </c>
      <c r="E167" s="98" t="s">
        <v>888</v>
      </c>
      <c r="F167" s="98" t="s">
        <v>479</v>
      </c>
      <c r="G167" s="116">
        <f t="shared" si="13"/>
        <v>137.5</v>
      </c>
      <c r="H167" s="116">
        <f t="shared" si="13"/>
        <v>137.05</v>
      </c>
      <c r="I167" s="116">
        <f t="shared" si="12"/>
        <v>99.7</v>
      </c>
    </row>
    <row r="168" spans="1:9" ht="25.5">
      <c r="A168" s="97" t="s">
        <v>482</v>
      </c>
      <c r="B168" s="98"/>
      <c r="C168" s="98" t="s">
        <v>138</v>
      </c>
      <c r="D168" s="98" t="s">
        <v>196</v>
      </c>
      <c r="E168" s="98" t="s">
        <v>888</v>
      </c>
      <c r="F168" s="98" t="s">
        <v>483</v>
      </c>
      <c r="G168" s="118">
        <v>137.5</v>
      </c>
      <c r="H168" s="118">
        <v>137.05</v>
      </c>
      <c r="I168" s="118">
        <f t="shared" si="12"/>
        <v>99.7</v>
      </c>
    </row>
    <row r="169" spans="1:9" ht="127.5">
      <c r="A169" s="97" t="s">
        <v>746</v>
      </c>
      <c r="B169" s="98"/>
      <c r="C169" s="98" t="s">
        <v>138</v>
      </c>
      <c r="D169" s="98" t="s">
        <v>196</v>
      </c>
      <c r="E169" s="98" t="s">
        <v>789</v>
      </c>
      <c r="F169" s="98" t="s">
        <v>121</v>
      </c>
      <c r="G169" s="116">
        <f aca="true" t="shared" si="14" ref="G169:H171">G170</f>
        <v>26</v>
      </c>
      <c r="H169" s="116">
        <f t="shared" si="14"/>
        <v>22.505</v>
      </c>
      <c r="I169" s="116">
        <f t="shared" si="12"/>
        <v>86.6</v>
      </c>
    </row>
    <row r="170" spans="1:9" ht="25.5">
      <c r="A170" s="97" t="s">
        <v>476</v>
      </c>
      <c r="B170" s="98"/>
      <c r="C170" s="98" t="s">
        <v>138</v>
      </c>
      <c r="D170" s="98" t="s">
        <v>196</v>
      </c>
      <c r="E170" s="98" t="s">
        <v>789</v>
      </c>
      <c r="F170" s="98" t="s">
        <v>477</v>
      </c>
      <c r="G170" s="116">
        <f t="shared" si="14"/>
        <v>26</v>
      </c>
      <c r="H170" s="116">
        <f t="shared" si="14"/>
        <v>22.505</v>
      </c>
      <c r="I170" s="116">
        <f t="shared" si="12"/>
        <v>86.6</v>
      </c>
    </row>
    <row r="171" spans="1:9" ht="25.5">
      <c r="A171" s="97" t="s">
        <v>478</v>
      </c>
      <c r="B171" s="98"/>
      <c r="C171" s="98" t="s">
        <v>138</v>
      </c>
      <c r="D171" s="98" t="s">
        <v>196</v>
      </c>
      <c r="E171" s="98" t="s">
        <v>789</v>
      </c>
      <c r="F171" s="98" t="s">
        <v>479</v>
      </c>
      <c r="G171" s="116">
        <f t="shared" si="14"/>
        <v>26</v>
      </c>
      <c r="H171" s="116">
        <f t="shared" si="14"/>
        <v>22.505</v>
      </c>
      <c r="I171" s="116">
        <f t="shared" si="12"/>
        <v>86.6</v>
      </c>
    </row>
    <row r="172" spans="1:9" ht="25.5">
      <c r="A172" s="97" t="s">
        <v>482</v>
      </c>
      <c r="B172" s="98"/>
      <c r="C172" s="98" t="s">
        <v>138</v>
      </c>
      <c r="D172" s="98" t="s">
        <v>196</v>
      </c>
      <c r="E172" s="98" t="s">
        <v>789</v>
      </c>
      <c r="F172" s="98" t="s">
        <v>483</v>
      </c>
      <c r="G172" s="118">
        <v>26</v>
      </c>
      <c r="H172" s="118">
        <v>22.505</v>
      </c>
      <c r="I172" s="118">
        <f t="shared" si="12"/>
        <v>86.6</v>
      </c>
    </row>
    <row r="173" spans="1:9" ht="12.75">
      <c r="A173" s="97" t="s">
        <v>46</v>
      </c>
      <c r="B173" s="98"/>
      <c r="C173" s="98" t="s">
        <v>138</v>
      </c>
      <c r="D173" s="98" t="s">
        <v>196</v>
      </c>
      <c r="E173" s="98" t="s">
        <v>378</v>
      </c>
      <c r="F173" s="98" t="s">
        <v>121</v>
      </c>
      <c r="G173" s="116">
        <f aca="true" t="shared" si="15" ref="G173:H176">G174</f>
        <v>427.495</v>
      </c>
      <c r="H173" s="116">
        <f t="shared" si="15"/>
        <v>427.495</v>
      </c>
      <c r="I173" s="116">
        <f t="shared" si="12"/>
        <v>100</v>
      </c>
    </row>
    <row r="174" spans="1:9" ht="38.25">
      <c r="A174" s="97" t="s">
        <v>743</v>
      </c>
      <c r="B174" s="98"/>
      <c r="C174" s="98" t="s">
        <v>138</v>
      </c>
      <c r="D174" s="98" t="s">
        <v>196</v>
      </c>
      <c r="E174" s="98" t="s">
        <v>886</v>
      </c>
      <c r="F174" s="98" t="s">
        <v>121</v>
      </c>
      <c r="G174" s="116">
        <f t="shared" si="15"/>
        <v>427.495</v>
      </c>
      <c r="H174" s="116">
        <f t="shared" si="15"/>
        <v>427.495</v>
      </c>
      <c r="I174" s="116">
        <f t="shared" si="12"/>
        <v>100</v>
      </c>
    </row>
    <row r="175" spans="1:9" ht="25.5">
      <c r="A175" s="97" t="s">
        <v>476</v>
      </c>
      <c r="B175" s="98"/>
      <c r="C175" s="98" t="s">
        <v>138</v>
      </c>
      <c r="D175" s="98" t="s">
        <v>196</v>
      </c>
      <c r="E175" s="98" t="s">
        <v>886</v>
      </c>
      <c r="F175" s="98" t="s">
        <v>477</v>
      </c>
      <c r="G175" s="116">
        <f t="shared" si="15"/>
        <v>427.495</v>
      </c>
      <c r="H175" s="116">
        <f t="shared" si="15"/>
        <v>427.495</v>
      </c>
      <c r="I175" s="116">
        <f t="shared" si="12"/>
        <v>100</v>
      </c>
    </row>
    <row r="176" spans="1:9" ht="25.5">
      <c r="A176" s="97" t="s">
        <v>478</v>
      </c>
      <c r="B176" s="98"/>
      <c r="C176" s="98" t="s">
        <v>138</v>
      </c>
      <c r="D176" s="98" t="s">
        <v>196</v>
      </c>
      <c r="E176" s="98" t="s">
        <v>886</v>
      </c>
      <c r="F176" s="98" t="s">
        <v>479</v>
      </c>
      <c r="G176" s="116">
        <f t="shared" si="15"/>
        <v>427.495</v>
      </c>
      <c r="H176" s="116">
        <f t="shared" si="15"/>
        <v>427.495</v>
      </c>
      <c r="I176" s="116">
        <f t="shared" si="12"/>
        <v>100</v>
      </c>
    </row>
    <row r="177" spans="1:9" ht="25.5">
      <c r="A177" s="97" t="s">
        <v>482</v>
      </c>
      <c r="B177" s="98"/>
      <c r="C177" s="98" t="s">
        <v>138</v>
      </c>
      <c r="D177" s="98" t="s">
        <v>196</v>
      </c>
      <c r="E177" s="98" t="s">
        <v>886</v>
      </c>
      <c r="F177" s="98" t="s">
        <v>483</v>
      </c>
      <c r="G177" s="119">
        <v>427.495</v>
      </c>
      <c r="H177" s="119">
        <v>427.495</v>
      </c>
      <c r="I177" s="119">
        <f t="shared" si="12"/>
        <v>100</v>
      </c>
    </row>
    <row r="178" spans="1:9" ht="25.5">
      <c r="A178" s="123" t="s">
        <v>889</v>
      </c>
      <c r="B178" s="121"/>
      <c r="C178" s="207" t="s">
        <v>205</v>
      </c>
      <c r="D178" s="207" t="s">
        <v>854</v>
      </c>
      <c r="E178" s="121" t="s">
        <v>855</v>
      </c>
      <c r="F178" s="121" t="s">
        <v>121</v>
      </c>
      <c r="G178" s="124">
        <f>G179+G205+G236</f>
        <v>116481.52557</v>
      </c>
      <c r="H178" s="124">
        <f>H179+H205+H236</f>
        <v>116124.70219999999</v>
      </c>
      <c r="I178" s="124">
        <f t="shared" si="12"/>
        <v>99.7</v>
      </c>
    </row>
    <row r="179" spans="1:9" ht="12.75">
      <c r="A179" s="97" t="s">
        <v>347</v>
      </c>
      <c r="B179" s="98"/>
      <c r="C179" s="98" t="s">
        <v>205</v>
      </c>
      <c r="D179" s="98" t="s">
        <v>131</v>
      </c>
      <c r="E179" s="98" t="s">
        <v>855</v>
      </c>
      <c r="F179" s="98" t="s">
        <v>121</v>
      </c>
      <c r="G179" s="115">
        <f>G180+G194++G200</f>
        <v>56272.12899999999</v>
      </c>
      <c r="H179" s="115">
        <f>H180+H194++H200</f>
        <v>56246.268809999994</v>
      </c>
      <c r="I179" s="115">
        <f t="shared" si="12"/>
        <v>100</v>
      </c>
    </row>
    <row r="180" spans="1:9" ht="63.75">
      <c r="A180" s="97" t="s">
        <v>43</v>
      </c>
      <c r="B180" s="98"/>
      <c r="C180" s="98" t="s">
        <v>205</v>
      </c>
      <c r="D180" s="98" t="s">
        <v>131</v>
      </c>
      <c r="E180" s="98" t="s">
        <v>890</v>
      </c>
      <c r="F180" s="98" t="s">
        <v>121</v>
      </c>
      <c r="G180" s="116">
        <f>G181+G186+G190</f>
        <v>37548.1593</v>
      </c>
      <c r="H180" s="116">
        <f>H181+H186+H190</f>
        <v>37548.1593</v>
      </c>
      <c r="I180" s="116">
        <f t="shared" si="12"/>
        <v>100</v>
      </c>
    </row>
    <row r="181" spans="1:9" ht="114.75">
      <c r="A181" s="97" t="s">
        <v>526</v>
      </c>
      <c r="B181" s="98"/>
      <c r="C181" s="98" t="s">
        <v>205</v>
      </c>
      <c r="D181" s="98" t="s">
        <v>131</v>
      </c>
      <c r="E181" s="98" t="s">
        <v>891</v>
      </c>
      <c r="F181" s="98" t="s">
        <v>121</v>
      </c>
      <c r="G181" s="116">
        <f aca="true" t="shared" si="16" ref="G181:H184">G182</f>
        <v>27905.282000000003</v>
      </c>
      <c r="H181" s="116">
        <f t="shared" si="16"/>
        <v>27905.282</v>
      </c>
      <c r="I181" s="116">
        <f t="shared" si="12"/>
        <v>100</v>
      </c>
    </row>
    <row r="182" spans="1:9" ht="127.5">
      <c r="A182" s="97" t="s">
        <v>595</v>
      </c>
      <c r="B182" s="98"/>
      <c r="C182" s="98" t="s">
        <v>205</v>
      </c>
      <c r="D182" s="98" t="s">
        <v>131</v>
      </c>
      <c r="E182" s="98" t="s">
        <v>356</v>
      </c>
      <c r="F182" s="98" t="s">
        <v>121</v>
      </c>
      <c r="G182" s="116">
        <f t="shared" si="16"/>
        <v>27905.282000000003</v>
      </c>
      <c r="H182" s="116">
        <f t="shared" si="16"/>
        <v>27905.282</v>
      </c>
      <c r="I182" s="116">
        <f t="shared" si="12"/>
        <v>100</v>
      </c>
    </row>
    <row r="183" spans="1:9" ht="12.75">
      <c r="A183" s="97" t="s">
        <v>203</v>
      </c>
      <c r="B183" s="98"/>
      <c r="C183" s="98" t="s">
        <v>205</v>
      </c>
      <c r="D183" s="98" t="s">
        <v>131</v>
      </c>
      <c r="E183" s="98" t="s">
        <v>356</v>
      </c>
      <c r="F183" s="98" t="s">
        <v>521</v>
      </c>
      <c r="G183" s="126">
        <f t="shared" si="16"/>
        <v>27905.282000000003</v>
      </c>
      <c r="H183" s="257">
        <f t="shared" si="16"/>
        <v>27905.282</v>
      </c>
      <c r="I183" s="126">
        <f t="shared" si="12"/>
        <v>100</v>
      </c>
    </row>
    <row r="184" spans="1:9" ht="51">
      <c r="A184" s="97" t="s">
        <v>522</v>
      </c>
      <c r="B184" s="98"/>
      <c r="C184" s="98" t="s">
        <v>205</v>
      </c>
      <c r="D184" s="98" t="s">
        <v>131</v>
      </c>
      <c r="E184" s="98" t="s">
        <v>356</v>
      </c>
      <c r="F184" s="98" t="s">
        <v>523</v>
      </c>
      <c r="G184" s="126">
        <f t="shared" si="16"/>
        <v>27905.282000000003</v>
      </c>
      <c r="H184" s="257">
        <f t="shared" si="16"/>
        <v>27905.282</v>
      </c>
      <c r="I184" s="126">
        <f t="shared" si="12"/>
        <v>100</v>
      </c>
    </row>
    <row r="185" spans="1:9" ht="38.25">
      <c r="A185" s="97" t="s">
        <v>524</v>
      </c>
      <c r="B185" s="98"/>
      <c r="C185" s="98" t="s">
        <v>205</v>
      </c>
      <c r="D185" s="98" t="s">
        <v>131</v>
      </c>
      <c r="E185" s="98" t="s">
        <v>356</v>
      </c>
      <c r="F185" s="98" t="s">
        <v>525</v>
      </c>
      <c r="G185" s="117">
        <f>28324.686-419.404</f>
        <v>27905.282000000003</v>
      </c>
      <c r="H185" s="258">
        <v>27905.282</v>
      </c>
      <c r="I185" s="117">
        <f t="shared" si="12"/>
        <v>100</v>
      </c>
    </row>
    <row r="186" spans="1:9" ht="89.25">
      <c r="A186" s="97" t="s">
        <v>527</v>
      </c>
      <c r="B186" s="98"/>
      <c r="C186" s="98" t="s">
        <v>205</v>
      </c>
      <c r="D186" s="98" t="s">
        <v>131</v>
      </c>
      <c r="E186" s="98" t="s">
        <v>357</v>
      </c>
      <c r="F186" s="98" t="s">
        <v>121</v>
      </c>
      <c r="G186" s="126">
        <f aca="true" t="shared" si="17" ref="G186:H188">G187</f>
        <v>7667.892</v>
      </c>
      <c r="H186" s="257">
        <f t="shared" si="17"/>
        <v>7667.892</v>
      </c>
      <c r="I186" s="126">
        <f t="shared" si="12"/>
        <v>100</v>
      </c>
    </row>
    <row r="187" spans="1:9" ht="12.75">
      <c r="A187" s="97" t="s">
        <v>203</v>
      </c>
      <c r="B187" s="98"/>
      <c r="C187" s="98" t="s">
        <v>205</v>
      </c>
      <c r="D187" s="98" t="s">
        <v>131</v>
      </c>
      <c r="E187" s="98" t="s">
        <v>357</v>
      </c>
      <c r="F187" s="98" t="s">
        <v>521</v>
      </c>
      <c r="G187" s="126">
        <f t="shared" si="17"/>
        <v>7667.892</v>
      </c>
      <c r="H187" s="257">
        <f t="shared" si="17"/>
        <v>7667.892</v>
      </c>
      <c r="I187" s="126">
        <f t="shared" si="12"/>
        <v>100</v>
      </c>
    </row>
    <row r="188" spans="1:9" ht="51">
      <c r="A188" s="97" t="s">
        <v>522</v>
      </c>
      <c r="B188" s="98"/>
      <c r="C188" s="98" t="s">
        <v>205</v>
      </c>
      <c r="D188" s="98" t="s">
        <v>131</v>
      </c>
      <c r="E188" s="98" t="s">
        <v>357</v>
      </c>
      <c r="F188" s="98" t="s">
        <v>523</v>
      </c>
      <c r="G188" s="126">
        <f t="shared" si="17"/>
        <v>7667.892</v>
      </c>
      <c r="H188" s="257">
        <f t="shared" si="17"/>
        <v>7667.892</v>
      </c>
      <c r="I188" s="126">
        <f t="shared" si="12"/>
        <v>100</v>
      </c>
    </row>
    <row r="189" spans="1:9" ht="38.25">
      <c r="A189" s="97" t="s">
        <v>524</v>
      </c>
      <c r="B189" s="98"/>
      <c r="C189" s="98" t="s">
        <v>205</v>
      </c>
      <c r="D189" s="98" t="s">
        <v>131</v>
      </c>
      <c r="E189" s="98" t="s">
        <v>357</v>
      </c>
      <c r="F189" s="98" t="s">
        <v>525</v>
      </c>
      <c r="G189" s="117">
        <f>7783.3-115.408</f>
        <v>7667.892</v>
      </c>
      <c r="H189" s="258">
        <v>7667.892</v>
      </c>
      <c r="I189" s="117">
        <f t="shared" si="12"/>
        <v>100</v>
      </c>
    </row>
    <row r="190" spans="1:9" ht="89.25">
      <c r="A190" s="97" t="s">
        <v>157</v>
      </c>
      <c r="B190" s="98"/>
      <c r="C190" s="98" t="s">
        <v>205</v>
      </c>
      <c r="D190" s="98" t="s">
        <v>131</v>
      </c>
      <c r="E190" s="98" t="s">
        <v>357</v>
      </c>
      <c r="F190" s="98" t="s">
        <v>121</v>
      </c>
      <c r="G190" s="208">
        <f aca="true" t="shared" si="18" ref="G190:H192">G191</f>
        <v>1974.9853</v>
      </c>
      <c r="H190" s="257">
        <f t="shared" si="18"/>
        <v>1974.9853</v>
      </c>
      <c r="I190" s="208">
        <f t="shared" si="12"/>
        <v>100</v>
      </c>
    </row>
    <row r="191" spans="1:9" ht="12.75">
      <c r="A191" s="97" t="s">
        <v>203</v>
      </c>
      <c r="B191" s="98"/>
      <c r="C191" s="98" t="s">
        <v>205</v>
      </c>
      <c r="D191" s="98" t="s">
        <v>131</v>
      </c>
      <c r="E191" s="98" t="s">
        <v>357</v>
      </c>
      <c r="F191" s="98" t="s">
        <v>521</v>
      </c>
      <c r="G191" s="208">
        <f t="shared" si="18"/>
        <v>1974.9853</v>
      </c>
      <c r="H191" s="257">
        <f t="shared" si="18"/>
        <v>1974.9853</v>
      </c>
      <c r="I191" s="208">
        <f t="shared" si="12"/>
        <v>100</v>
      </c>
    </row>
    <row r="192" spans="1:9" ht="51">
      <c r="A192" s="97" t="s">
        <v>522</v>
      </c>
      <c r="B192" s="98"/>
      <c r="C192" s="98" t="s">
        <v>205</v>
      </c>
      <c r="D192" s="98" t="s">
        <v>131</v>
      </c>
      <c r="E192" s="98" t="s">
        <v>357</v>
      </c>
      <c r="F192" s="98" t="s">
        <v>523</v>
      </c>
      <c r="G192" s="208">
        <f t="shared" si="18"/>
        <v>1974.9853</v>
      </c>
      <c r="H192" s="257">
        <f t="shared" si="18"/>
        <v>1974.9853</v>
      </c>
      <c r="I192" s="208">
        <f t="shared" si="12"/>
        <v>100</v>
      </c>
    </row>
    <row r="193" spans="1:9" ht="38.25">
      <c r="A193" s="97" t="s">
        <v>524</v>
      </c>
      <c r="B193" s="98"/>
      <c r="C193" s="98" t="s">
        <v>205</v>
      </c>
      <c r="D193" s="98" t="s">
        <v>131</v>
      </c>
      <c r="E193" s="98" t="s">
        <v>357</v>
      </c>
      <c r="F193" s="98" t="s">
        <v>525</v>
      </c>
      <c r="G193" s="209">
        <f>2003.133+0.0003-28.148</f>
        <v>1974.9853</v>
      </c>
      <c r="H193" s="258">
        <v>1974.9853</v>
      </c>
      <c r="I193" s="209">
        <f t="shared" si="12"/>
        <v>100</v>
      </c>
    </row>
    <row r="194" spans="1:9" ht="38.25">
      <c r="A194" s="97" t="s">
        <v>242</v>
      </c>
      <c r="B194" s="98"/>
      <c r="C194" s="98" t="s">
        <v>205</v>
      </c>
      <c r="D194" s="98" t="s">
        <v>131</v>
      </c>
      <c r="E194" s="98" t="s">
        <v>790</v>
      </c>
      <c r="F194" s="98" t="s">
        <v>121</v>
      </c>
      <c r="G194" s="208">
        <f aca="true" t="shared" si="19" ref="G194:H198">G195</f>
        <v>12067.089699999999</v>
      </c>
      <c r="H194" s="257">
        <f t="shared" si="19"/>
        <v>12041.22951</v>
      </c>
      <c r="I194" s="208">
        <f t="shared" si="12"/>
        <v>99.8</v>
      </c>
    </row>
    <row r="195" spans="1:9" ht="76.5">
      <c r="A195" s="97" t="s">
        <v>243</v>
      </c>
      <c r="B195" s="98"/>
      <c r="C195" s="98" t="s">
        <v>205</v>
      </c>
      <c r="D195" s="98" t="s">
        <v>131</v>
      </c>
      <c r="E195" s="98" t="s">
        <v>359</v>
      </c>
      <c r="F195" s="98" t="s">
        <v>121</v>
      </c>
      <c r="G195" s="208">
        <f t="shared" si="19"/>
        <v>12067.089699999999</v>
      </c>
      <c r="H195" s="257">
        <f t="shared" si="19"/>
        <v>12041.22951</v>
      </c>
      <c r="I195" s="208">
        <f t="shared" si="12"/>
        <v>99.8</v>
      </c>
    </row>
    <row r="196" spans="1:9" ht="51">
      <c r="A196" s="97" t="s">
        <v>244</v>
      </c>
      <c r="B196" s="98"/>
      <c r="C196" s="98" t="s">
        <v>205</v>
      </c>
      <c r="D196" s="98" t="s">
        <v>131</v>
      </c>
      <c r="E196" s="98" t="s">
        <v>360</v>
      </c>
      <c r="F196" s="98" t="s">
        <v>121</v>
      </c>
      <c r="G196" s="208">
        <f t="shared" si="19"/>
        <v>12067.089699999999</v>
      </c>
      <c r="H196" s="257">
        <f t="shared" si="19"/>
        <v>12041.22951</v>
      </c>
      <c r="I196" s="208">
        <f t="shared" si="12"/>
        <v>99.8</v>
      </c>
    </row>
    <row r="197" spans="1:9" ht="12.75">
      <c r="A197" s="97" t="s">
        <v>203</v>
      </c>
      <c r="B197" s="98"/>
      <c r="C197" s="98" t="s">
        <v>205</v>
      </c>
      <c r="D197" s="98" t="s">
        <v>131</v>
      </c>
      <c r="E197" s="98" t="s">
        <v>360</v>
      </c>
      <c r="F197" s="98" t="s">
        <v>521</v>
      </c>
      <c r="G197" s="208">
        <f t="shared" si="19"/>
        <v>12067.089699999999</v>
      </c>
      <c r="H197" s="257">
        <f t="shared" si="19"/>
        <v>12041.22951</v>
      </c>
      <c r="I197" s="208">
        <f t="shared" si="12"/>
        <v>99.8</v>
      </c>
    </row>
    <row r="198" spans="1:9" ht="51">
      <c r="A198" s="97" t="s">
        <v>522</v>
      </c>
      <c r="B198" s="98"/>
      <c r="C198" s="98" t="s">
        <v>205</v>
      </c>
      <c r="D198" s="98" t="s">
        <v>131</v>
      </c>
      <c r="E198" s="98" t="s">
        <v>360</v>
      </c>
      <c r="F198" s="98" t="s">
        <v>523</v>
      </c>
      <c r="G198" s="208">
        <f t="shared" si="19"/>
        <v>12067.089699999999</v>
      </c>
      <c r="H198" s="257">
        <f t="shared" si="19"/>
        <v>12041.22951</v>
      </c>
      <c r="I198" s="208">
        <f aca="true" t="shared" si="20" ref="I198:I261">ROUND(H198/G198*100,1)</f>
        <v>99.8</v>
      </c>
    </row>
    <row r="199" spans="1:9" ht="38.25">
      <c r="A199" s="97" t="s">
        <v>524</v>
      </c>
      <c r="B199" s="98"/>
      <c r="C199" s="98" t="s">
        <v>205</v>
      </c>
      <c r="D199" s="98" t="s">
        <v>131</v>
      </c>
      <c r="E199" s="98" t="s">
        <v>360</v>
      </c>
      <c r="F199" s="98" t="s">
        <v>525</v>
      </c>
      <c r="G199" s="209">
        <f>12038.942-0.0003+28.148</f>
        <v>12067.089699999999</v>
      </c>
      <c r="H199" s="258">
        <v>12041.22951</v>
      </c>
      <c r="I199" s="209">
        <f t="shared" si="20"/>
        <v>99.8</v>
      </c>
    </row>
    <row r="200" spans="1:9" ht="89.25">
      <c r="A200" s="97" t="s">
        <v>41</v>
      </c>
      <c r="B200" s="98"/>
      <c r="C200" s="98" t="s">
        <v>205</v>
      </c>
      <c r="D200" s="98" t="s">
        <v>131</v>
      </c>
      <c r="E200" s="98" t="s">
        <v>361</v>
      </c>
      <c r="F200" s="98" t="s">
        <v>121</v>
      </c>
      <c r="G200" s="126">
        <f aca="true" t="shared" si="21" ref="G200:H203">G201</f>
        <v>6656.88</v>
      </c>
      <c r="H200" s="257">
        <f t="shared" si="21"/>
        <v>6656.88</v>
      </c>
      <c r="I200" s="126">
        <f t="shared" si="20"/>
        <v>100</v>
      </c>
    </row>
    <row r="201" spans="1:9" ht="76.5">
      <c r="A201" s="97" t="s">
        <v>530</v>
      </c>
      <c r="B201" s="98"/>
      <c r="C201" s="98" t="s">
        <v>205</v>
      </c>
      <c r="D201" s="98" t="s">
        <v>131</v>
      </c>
      <c r="E201" s="98" t="s">
        <v>362</v>
      </c>
      <c r="F201" s="98" t="s">
        <v>121</v>
      </c>
      <c r="G201" s="126">
        <f t="shared" si="21"/>
        <v>6656.88</v>
      </c>
      <c r="H201" s="257">
        <f t="shared" si="21"/>
        <v>6656.88</v>
      </c>
      <c r="I201" s="126">
        <f t="shared" si="20"/>
        <v>100</v>
      </c>
    </row>
    <row r="202" spans="1:9" ht="12.75">
      <c r="A202" s="97" t="s">
        <v>203</v>
      </c>
      <c r="B202" s="98"/>
      <c r="C202" s="98" t="s">
        <v>205</v>
      </c>
      <c r="D202" s="98" t="s">
        <v>131</v>
      </c>
      <c r="E202" s="98" t="s">
        <v>362</v>
      </c>
      <c r="F202" s="98" t="s">
        <v>521</v>
      </c>
      <c r="G202" s="126">
        <f t="shared" si="21"/>
        <v>6656.88</v>
      </c>
      <c r="H202" s="257">
        <f t="shared" si="21"/>
        <v>6656.88</v>
      </c>
      <c r="I202" s="126">
        <f t="shared" si="20"/>
        <v>100</v>
      </c>
    </row>
    <row r="203" spans="1:9" ht="51">
      <c r="A203" s="97" t="s">
        <v>522</v>
      </c>
      <c r="B203" s="98"/>
      <c r="C203" s="98" t="s">
        <v>205</v>
      </c>
      <c r="D203" s="98" t="s">
        <v>131</v>
      </c>
      <c r="E203" s="98" t="s">
        <v>362</v>
      </c>
      <c r="F203" s="98" t="s">
        <v>523</v>
      </c>
      <c r="G203" s="126">
        <f t="shared" si="21"/>
        <v>6656.88</v>
      </c>
      <c r="H203" s="116">
        <f t="shared" si="21"/>
        <v>6656.88</v>
      </c>
      <c r="I203" s="126">
        <f t="shared" si="20"/>
        <v>100</v>
      </c>
    </row>
    <row r="204" spans="1:9" ht="38.25">
      <c r="A204" s="97" t="s">
        <v>524</v>
      </c>
      <c r="B204" s="98"/>
      <c r="C204" s="98" t="s">
        <v>205</v>
      </c>
      <c r="D204" s="98" t="s">
        <v>131</v>
      </c>
      <c r="E204" s="98" t="s">
        <v>362</v>
      </c>
      <c r="F204" s="98" t="s">
        <v>525</v>
      </c>
      <c r="G204" s="117">
        <f>6787.272-130.392</f>
        <v>6656.88</v>
      </c>
      <c r="H204" s="118">
        <v>6656.88</v>
      </c>
      <c r="I204" s="117">
        <f t="shared" si="20"/>
        <v>100</v>
      </c>
    </row>
    <row r="205" spans="1:9" ht="12.75">
      <c r="A205" s="97" t="s">
        <v>150</v>
      </c>
      <c r="B205" s="98"/>
      <c r="C205" s="98" t="s">
        <v>205</v>
      </c>
      <c r="D205" s="98" t="s">
        <v>133</v>
      </c>
      <c r="E205" s="98" t="s">
        <v>855</v>
      </c>
      <c r="F205" s="98" t="s">
        <v>121</v>
      </c>
      <c r="G205" s="126">
        <f>G206+G211+G220+G225+G228+G232</f>
        <v>49569.702</v>
      </c>
      <c r="H205" s="116">
        <f>H206+H211+H220+H225+H228+H232</f>
        <v>49324.42292</v>
      </c>
      <c r="I205" s="126">
        <f t="shared" si="20"/>
        <v>99.5</v>
      </c>
    </row>
    <row r="206" spans="1:9" ht="38.25">
      <c r="A206" s="97" t="s">
        <v>242</v>
      </c>
      <c r="B206" s="98"/>
      <c r="C206" s="98" t="s">
        <v>205</v>
      </c>
      <c r="D206" s="98" t="s">
        <v>133</v>
      </c>
      <c r="E206" s="98" t="s">
        <v>358</v>
      </c>
      <c r="F206" s="98" t="s">
        <v>121</v>
      </c>
      <c r="G206" s="126">
        <f aca="true" t="shared" si="22" ref="G206:H209">G207</f>
        <v>17793.895</v>
      </c>
      <c r="H206" s="116">
        <f t="shared" si="22"/>
        <v>17793.58819</v>
      </c>
      <c r="I206" s="126">
        <f t="shared" si="20"/>
        <v>100</v>
      </c>
    </row>
    <row r="207" spans="1:9" ht="76.5">
      <c r="A207" s="97" t="s">
        <v>243</v>
      </c>
      <c r="B207" s="98"/>
      <c r="C207" s="98" t="s">
        <v>205</v>
      </c>
      <c r="D207" s="98" t="s">
        <v>133</v>
      </c>
      <c r="E207" s="98" t="s">
        <v>359</v>
      </c>
      <c r="F207" s="98" t="s">
        <v>121</v>
      </c>
      <c r="G207" s="126">
        <f t="shared" si="22"/>
        <v>17793.895</v>
      </c>
      <c r="H207" s="116">
        <f t="shared" si="22"/>
        <v>17793.58819</v>
      </c>
      <c r="I207" s="126">
        <f t="shared" si="20"/>
        <v>100</v>
      </c>
    </row>
    <row r="208" spans="1:9" ht="51">
      <c r="A208" s="97" t="s">
        <v>244</v>
      </c>
      <c r="B208" s="98"/>
      <c r="C208" s="98" t="s">
        <v>205</v>
      </c>
      <c r="D208" s="98" t="s">
        <v>133</v>
      </c>
      <c r="E208" s="98" t="s">
        <v>360</v>
      </c>
      <c r="F208" s="98" t="s">
        <v>521</v>
      </c>
      <c r="G208" s="126">
        <f t="shared" si="22"/>
        <v>17793.895</v>
      </c>
      <c r="H208" s="116">
        <f t="shared" si="22"/>
        <v>17793.58819</v>
      </c>
      <c r="I208" s="126">
        <f t="shared" si="20"/>
        <v>100</v>
      </c>
    </row>
    <row r="209" spans="1:9" ht="12.75">
      <c r="A209" s="97" t="s">
        <v>203</v>
      </c>
      <c r="B209" s="98"/>
      <c r="C209" s="98" t="s">
        <v>205</v>
      </c>
      <c r="D209" s="98" t="s">
        <v>133</v>
      </c>
      <c r="E209" s="98" t="s">
        <v>360</v>
      </c>
      <c r="F209" s="98" t="s">
        <v>523</v>
      </c>
      <c r="G209" s="126">
        <f t="shared" si="22"/>
        <v>17793.895</v>
      </c>
      <c r="H209" s="116">
        <f t="shared" si="22"/>
        <v>17793.58819</v>
      </c>
      <c r="I209" s="126">
        <f t="shared" si="20"/>
        <v>100</v>
      </c>
    </row>
    <row r="210" spans="1:9" ht="38.25">
      <c r="A210" s="97" t="s">
        <v>524</v>
      </c>
      <c r="B210" s="98"/>
      <c r="C210" s="98" t="s">
        <v>205</v>
      </c>
      <c r="D210" s="98" t="s">
        <v>133</v>
      </c>
      <c r="E210" s="98" t="s">
        <v>360</v>
      </c>
      <c r="F210" s="98" t="s">
        <v>525</v>
      </c>
      <c r="G210" s="117">
        <v>17793.895</v>
      </c>
      <c r="H210" s="118">
        <v>17793.58819</v>
      </c>
      <c r="I210" s="117">
        <f t="shared" si="20"/>
        <v>100</v>
      </c>
    </row>
    <row r="211" spans="1:9" ht="25.5">
      <c r="A211" s="97" t="s">
        <v>532</v>
      </c>
      <c r="B211" s="98"/>
      <c r="C211" s="98" t="s">
        <v>205</v>
      </c>
      <c r="D211" s="98" t="s">
        <v>133</v>
      </c>
      <c r="E211" s="98" t="s">
        <v>791</v>
      </c>
      <c r="F211" s="98" t="s">
        <v>121</v>
      </c>
      <c r="G211" s="126">
        <f>G212+G216</f>
        <v>26290.862</v>
      </c>
      <c r="H211" s="116">
        <f>H212+H216</f>
        <v>26289.931</v>
      </c>
      <c r="I211" s="126">
        <f t="shared" si="20"/>
        <v>100</v>
      </c>
    </row>
    <row r="212" spans="1:9" ht="38.25">
      <c r="A212" s="97" t="s">
        <v>534</v>
      </c>
      <c r="B212" s="98"/>
      <c r="C212" s="98" t="s">
        <v>205</v>
      </c>
      <c r="D212" s="98" t="s">
        <v>133</v>
      </c>
      <c r="E212" s="98" t="s">
        <v>363</v>
      </c>
      <c r="F212" s="98" t="s">
        <v>121</v>
      </c>
      <c r="G212" s="126">
        <f aca="true" t="shared" si="23" ref="G212:H214">G213</f>
        <v>386</v>
      </c>
      <c r="H212" s="116">
        <f t="shared" si="23"/>
        <v>385.069</v>
      </c>
      <c r="I212" s="126">
        <f t="shared" si="20"/>
        <v>99.8</v>
      </c>
    </row>
    <row r="213" spans="1:9" ht="25.5">
      <c r="A213" s="97" t="s">
        <v>476</v>
      </c>
      <c r="B213" s="98"/>
      <c r="C213" s="98" t="s">
        <v>205</v>
      </c>
      <c r="D213" s="98" t="s">
        <v>133</v>
      </c>
      <c r="E213" s="98" t="s">
        <v>363</v>
      </c>
      <c r="F213" s="98" t="s">
        <v>477</v>
      </c>
      <c r="G213" s="126">
        <f t="shared" si="23"/>
        <v>386</v>
      </c>
      <c r="H213" s="116">
        <f t="shared" si="23"/>
        <v>385.069</v>
      </c>
      <c r="I213" s="126">
        <f t="shared" si="20"/>
        <v>99.8</v>
      </c>
    </row>
    <row r="214" spans="1:9" ht="25.5">
      <c r="A214" s="97" t="s">
        <v>478</v>
      </c>
      <c r="B214" s="98"/>
      <c r="C214" s="98" t="s">
        <v>205</v>
      </c>
      <c r="D214" s="98" t="s">
        <v>133</v>
      </c>
      <c r="E214" s="98" t="s">
        <v>363</v>
      </c>
      <c r="F214" s="98" t="s">
        <v>479</v>
      </c>
      <c r="G214" s="126">
        <f t="shared" si="23"/>
        <v>386</v>
      </c>
      <c r="H214" s="116">
        <f t="shared" si="23"/>
        <v>385.069</v>
      </c>
      <c r="I214" s="126">
        <f t="shared" si="20"/>
        <v>99.8</v>
      </c>
    </row>
    <row r="215" spans="1:9" ht="25.5">
      <c r="A215" s="97" t="s">
        <v>482</v>
      </c>
      <c r="B215" s="98"/>
      <c r="C215" s="98" t="s">
        <v>205</v>
      </c>
      <c r="D215" s="98" t="s">
        <v>133</v>
      </c>
      <c r="E215" s="98" t="s">
        <v>363</v>
      </c>
      <c r="F215" s="98" t="s">
        <v>483</v>
      </c>
      <c r="G215" s="117">
        <f>491-105</f>
        <v>386</v>
      </c>
      <c r="H215" s="118">
        <v>385.069</v>
      </c>
      <c r="I215" s="117">
        <f t="shared" si="20"/>
        <v>99.8</v>
      </c>
    </row>
    <row r="216" spans="1:9" ht="63.75">
      <c r="A216" s="97" t="s">
        <v>750</v>
      </c>
      <c r="B216" s="98"/>
      <c r="C216" s="98" t="s">
        <v>205</v>
      </c>
      <c r="D216" s="98" t="s">
        <v>133</v>
      </c>
      <c r="E216" s="98" t="s">
        <v>792</v>
      </c>
      <c r="F216" s="98" t="s">
        <v>121</v>
      </c>
      <c r="G216" s="126">
        <f aca="true" t="shared" si="24" ref="G216:H218">G217</f>
        <v>25904.862</v>
      </c>
      <c r="H216" s="116">
        <f t="shared" si="24"/>
        <v>25904.862</v>
      </c>
      <c r="I216" s="126">
        <f t="shared" si="20"/>
        <v>100</v>
      </c>
    </row>
    <row r="217" spans="1:9" ht="12.75">
      <c r="A217" s="97" t="s">
        <v>203</v>
      </c>
      <c r="B217" s="98"/>
      <c r="C217" s="98" t="s">
        <v>205</v>
      </c>
      <c r="D217" s="98" t="s">
        <v>133</v>
      </c>
      <c r="E217" s="98" t="s">
        <v>792</v>
      </c>
      <c r="F217" s="98" t="s">
        <v>521</v>
      </c>
      <c r="G217" s="126">
        <f t="shared" si="24"/>
        <v>25904.862</v>
      </c>
      <c r="H217" s="116">
        <f t="shared" si="24"/>
        <v>25904.862</v>
      </c>
      <c r="I217" s="126">
        <f t="shared" si="20"/>
        <v>100</v>
      </c>
    </row>
    <row r="218" spans="1:9" ht="51">
      <c r="A218" s="97" t="s">
        <v>522</v>
      </c>
      <c r="B218" s="98"/>
      <c r="C218" s="98" t="s">
        <v>205</v>
      </c>
      <c r="D218" s="98" t="s">
        <v>133</v>
      </c>
      <c r="E218" s="98" t="s">
        <v>792</v>
      </c>
      <c r="F218" s="98" t="s">
        <v>523</v>
      </c>
      <c r="G218" s="126">
        <f t="shared" si="24"/>
        <v>25904.862</v>
      </c>
      <c r="H218" s="116">
        <f t="shared" si="24"/>
        <v>25904.862</v>
      </c>
      <c r="I218" s="126">
        <f t="shared" si="20"/>
        <v>100</v>
      </c>
    </row>
    <row r="219" spans="1:9" ht="38.25">
      <c r="A219" s="97" t="s">
        <v>524</v>
      </c>
      <c r="B219" s="98"/>
      <c r="C219" s="98" t="s">
        <v>205</v>
      </c>
      <c r="D219" s="98" t="s">
        <v>133</v>
      </c>
      <c r="E219" s="98" t="s">
        <v>792</v>
      </c>
      <c r="F219" s="98" t="s">
        <v>525</v>
      </c>
      <c r="G219" s="117">
        <v>25904.862</v>
      </c>
      <c r="H219" s="118">
        <v>25904.862</v>
      </c>
      <c r="I219" s="117">
        <f t="shared" si="20"/>
        <v>100</v>
      </c>
    </row>
    <row r="220" spans="1:9" ht="12.75">
      <c r="A220" s="97" t="s">
        <v>159</v>
      </c>
      <c r="B220" s="98"/>
      <c r="C220" s="98" t="s">
        <v>205</v>
      </c>
      <c r="D220" s="98" t="s">
        <v>133</v>
      </c>
      <c r="E220" s="98" t="s">
        <v>364</v>
      </c>
      <c r="F220" s="98" t="s">
        <v>121</v>
      </c>
      <c r="G220" s="116">
        <f aca="true" t="shared" si="25" ref="G220:H223">G221</f>
        <v>90</v>
      </c>
      <c r="H220" s="116">
        <f t="shared" si="25"/>
        <v>86.80612</v>
      </c>
      <c r="I220" s="116">
        <f t="shared" si="20"/>
        <v>96.5</v>
      </c>
    </row>
    <row r="221" spans="1:9" ht="25.5">
      <c r="A221" s="97" t="s">
        <v>161</v>
      </c>
      <c r="B221" s="98"/>
      <c r="C221" s="98" t="s">
        <v>205</v>
      </c>
      <c r="D221" s="98" t="s">
        <v>133</v>
      </c>
      <c r="E221" s="98" t="s">
        <v>365</v>
      </c>
      <c r="F221" s="98" t="s">
        <v>121</v>
      </c>
      <c r="G221" s="116">
        <f t="shared" si="25"/>
        <v>90</v>
      </c>
      <c r="H221" s="116">
        <f t="shared" si="25"/>
        <v>86.80612</v>
      </c>
      <c r="I221" s="116">
        <f t="shared" si="20"/>
        <v>96.5</v>
      </c>
    </row>
    <row r="222" spans="1:9" ht="25.5">
      <c r="A222" s="97" t="s">
        <v>476</v>
      </c>
      <c r="B222" s="98"/>
      <c r="C222" s="98" t="s">
        <v>205</v>
      </c>
      <c r="D222" s="98" t="s">
        <v>133</v>
      </c>
      <c r="E222" s="98" t="s">
        <v>365</v>
      </c>
      <c r="F222" s="98" t="s">
        <v>477</v>
      </c>
      <c r="G222" s="116">
        <f t="shared" si="25"/>
        <v>90</v>
      </c>
      <c r="H222" s="116">
        <f t="shared" si="25"/>
        <v>86.80612</v>
      </c>
      <c r="I222" s="116">
        <f t="shared" si="20"/>
        <v>96.5</v>
      </c>
    </row>
    <row r="223" spans="1:9" ht="25.5">
      <c r="A223" s="97" t="s">
        <v>478</v>
      </c>
      <c r="B223" s="98"/>
      <c r="C223" s="98" t="s">
        <v>205</v>
      </c>
      <c r="D223" s="98" t="s">
        <v>133</v>
      </c>
      <c r="E223" s="98" t="s">
        <v>365</v>
      </c>
      <c r="F223" s="98" t="s">
        <v>479</v>
      </c>
      <c r="G223" s="116">
        <f t="shared" si="25"/>
        <v>90</v>
      </c>
      <c r="H223" s="116">
        <f t="shared" si="25"/>
        <v>86.80612</v>
      </c>
      <c r="I223" s="116">
        <f t="shared" si="20"/>
        <v>96.5</v>
      </c>
    </row>
    <row r="224" spans="1:9" ht="25.5">
      <c r="A224" s="97" t="s">
        <v>482</v>
      </c>
      <c r="B224" s="98"/>
      <c r="C224" s="98" t="s">
        <v>205</v>
      </c>
      <c r="D224" s="98" t="s">
        <v>133</v>
      </c>
      <c r="E224" s="98" t="s">
        <v>365</v>
      </c>
      <c r="F224" s="98" t="s">
        <v>483</v>
      </c>
      <c r="G224" s="118">
        <v>90</v>
      </c>
      <c r="H224" s="118">
        <v>86.80612</v>
      </c>
      <c r="I224" s="118">
        <f t="shared" si="20"/>
        <v>96.5</v>
      </c>
    </row>
    <row r="225" spans="1:9" ht="140.25">
      <c r="A225" s="201" t="s">
        <v>728</v>
      </c>
      <c r="B225" s="98"/>
      <c r="C225" s="98" t="s">
        <v>205</v>
      </c>
      <c r="D225" s="98" t="s">
        <v>133</v>
      </c>
      <c r="E225" s="98" t="s">
        <v>793</v>
      </c>
      <c r="F225" s="98" t="s">
        <v>121</v>
      </c>
      <c r="G225" s="116">
        <f>G226</f>
        <v>5077.1</v>
      </c>
      <c r="H225" s="116">
        <f>H226</f>
        <v>4926.83898</v>
      </c>
      <c r="I225" s="116">
        <f t="shared" si="20"/>
        <v>97</v>
      </c>
    </row>
    <row r="226" spans="1:9" ht="12.75">
      <c r="A226" s="97" t="s">
        <v>484</v>
      </c>
      <c r="B226" s="98"/>
      <c r="C226" s="98" t="s">
        <v>205</v>
      </c>
      <c r="D226" s="98" t="s">
        <v>133</v>
      </c>
      <c r="E226" s="98" t="s">
        <v>793</v>
      </c>
      <c r="F226" s="98" t="s">
        <v>485</v>
      </c>
      <c r="G226" s="116">
        <f>G227</f>
        <v>5077.1</v>
      </c>
      <c r="H226" s="116">
        <f>H227</f>
        <v>4926.83898</v>
      </c>
      <c r="I226" s="116">
        <f t="shared" si="20"/>
        <v>97</v>
      </c>
    </row>
    <row r="227" spans="1:9" ht="51">
      <c r="A227" s="97" t="s">
        <v>518</v>
      </c>
      <c r="B227" s="98"/>
      <c r="C227" s="98" t="s">
        <v>205</v>
      </c>
      <c r="D227" s="98" t="s">
        <v>133</v>
      </c>
      <c r="E227" s="98" t="s">
        <v>793</v>
      </c>
      <c r="F227" s="98" t="s">
        <v>519</v>
      </c>
      <c r="G227" s="118">
        <v>5077.1</v>
      </c>
      <c r="H227" s="118">
        <v>4926.83898</v>
      </c>
      <c r="I227" s="118">
        <f t="shared" si="20"/>
        <v>97</v>
      </c>
    </row>
    <row r="228" spans="1:9" ht="38.25">
      <c r="A228" s="97" t="s">
        <v>742</v>
      </c>
      <c r="B228" s="98"/>
      <c r="C228" s="98" t="s">
        <v>205</v>
      </c>
      <c r="D228" s="98" t="s">
        <v>133</v>
      </c>
      <c r="E228" s="98" t="s">
        <v>366</v>
      </c>
      <c r="F228" s="98" t="s">
        <v>121</v>
      </c>
      <c r="G228" s="116">
        <f aca="true" t="shared" si="26" ref="G228:H230">G229</f>
        <v>119.845</v>
      </c>
      <c r="H228" s="116">
        <f t="shared" si="26"/>
        <v>99.33863</v>
      </c>
      <c r="I228" s="116">
        <f t="shared" si="20"/>
        <v>82.9</v>
      </c>
    </row>
    <row r="229" spans="1:9" ht="25.5">
      <c r="A229" s="97" t="s">
        <v>476</v>
      </c>
      <c r="B229" s="98"/>
      <c r="C229" s="98" t="s">
        <v>205</v>
      </c>
      <c r="D229" s="98" t="s">
        <v>133</v>
      </c>
      <c r="E229" s="98" t="s">
        <v>366</v>
      </c>
      <c r="F229" s="98" t="s">
        <v>477</v>
      </c>
      <c r="G229" s="116">
        <f t="shared" si="26"/>
        <v>119.845</v>
      </c>
      <c r="H229" s="116">
        <f t="shared" si="26"/>
        <v>99.33863</v>
      </c>
      <c r="I229" s="116">
        <f t="shared" si="20"/>
        <v>82.9</v>
      </c>
    </row>
    <row r="230" spans="1:9" ht="25.5">
      <c r="A230" s="97" t="s">
        <v>478</v>
      </c>
      <c r="B230" s="98"/>
      <c r="C230" s="98" t="s">
        <v>205</v>
      </c>
      <c r="D230" s="98" t="s">
        <v>133</v>
      </c>
      <c r="E230" s="98" t="s">
        <v>366</v>
      </c>
      <c r="F230" s="98" t="s">
        <v>479</v>
      </c>
      <c r="G230" s="116">
        <f t="shared" si="26"/>
        <v>119.845</v>
      </c>
      <c r="H230" s="116">
        <f t="shared" si="26"/>
        <v>99.33863</v>
      </c>
      <c r="I230" s="116">
        <f t="shared" si="20"/>
        <v>82.9</v>
      </c>
    </row>
    <row r="231" spans="1:9" ht="25.5">
      <c r="A231" s="97" t="s">
        <v>482</v>
      </c>
      <c r="B231" s="98"/>
      <c r="C231" s="98" t="s">
        <v>205</v>
      </c>
      <c r="D231" s="98" t="s">
        <v>133</v>
      </c>
      <c r="E231" s="98" t="s">
        <v>366</v>
      </c>
      <c r="F231" s="98" t="s">
        <v>483</v>
      </c>
      <c r="G231" s="118">
        <f>125.845-6</f>
        <v>119.845</v>
      </c>
      <c r="H231" s="118">
        <v>99.33863</v>
      </c>
      <c r="I231" s="118">
        <f t="shared" si="20"/>
        <v>82.9</v>
      </c>
    </row>
    <row r="232" spans="1:9" ht="63.75">
      <c r="A232" s="97" t="s">
        <v>753</v>
      </c>
      <c r="B232" s="98"/>
      <c r="C232" s="98" t="s">
        <v>205</v>
      </c>
      <c r="D232" s="98" t="s">
        <v>133</v>
      </c>
      <c r="E232" s="98" t="s">
        <v>396</v>
      </c>
      <c r="F232" s="98" t="s">
        <v>121</v>
      </c>
      <c r="G232" s="116">
        <f aca="true" t="shared" si="27" ref="G232:H234">SUM(G233)</f>
        <v>198</v>
      </c>
      <c r="H232" s="116">
        <f t="shared" si="27"/>
        <v>127.92</v>
      </c>
      <c r="I232" s="116">
        <f t="shared" si="20"/>
        <v>64.6</v>
      </c>
    </row>
    <row r="233" spans="1:9" ht="25.5">
      <c r="A233" s="97" t="s">
        <v>476</v>
      </c>
      <c r="B233" s="98"/>
      <c r="C233" s="98" t="s">
        <v>205</v>
      </c>
      <c r="D233" s="98" t="s">
        <v>133</v>
      </c>
      <c r="E233" s="98" t="s">
        <v>396</v>
      </c>
      <c r="F233" s="98" t="s">
        <v>477</v>
      </c>
      <c r="G233" s="116">
        <f t="shared" si="27"/>
        <v>198</v>
      </c>
      <c r="H233" s="116">
        <f t="shared" si="27"/>
        <v>127.92</v>
      </c>
      <c r="I233" s="116">
        <f t="shared" si="20"/>
        <v>64.6</v>
      </c>
    </row>
    <row r="234" spans="1:9" ht="25.5">
      <c r="A234" s="97" t="s">
        <v>478</v>
      </c>
      <c r="B234" s="98"/>
      <c r="C234" s="98" t="s">
        <v>205</v>
      </c>
      <c r="D234" s="98" t="s">
        <v>133</v>
      </c>
      <c r="E234" s="98" t="s">
        <v>396</v>
      </c>
      <c r="F234" s="98" t="s">
        <v>479</v>
      </c>
      <c r="G234" s="116">
        <f t="shared" si="27"/>
        <v>198</v>
      </c>
      <c r="H234" s="116">
        <f t="shared" si="27"/>
        <v>127.92</v>
      </c>
      <c r="I234" s="116">
        <f t="shared" si="20"/>
        <v>64.6</v>
      </c>
    </row>
    <row r="235" spans="1:9" ht="25.5">
      <c r="A235" s="97" t="s">
        <v>482</v>
      </c>
      <c r="B235" s="98"/>
      <c r="C235" s="98" t="s">
        <v>205</v>
      </c>
      <c r="D235" s="98" t="s">
        <v>133</v>
      </c>
      <c r="E235" s="98" t="s">
        <v>396</v>
      </c>
      <c r="F235" s="98" t="s">
        <v>483</v>
      </c>
      <c r="G235" s="118">
        <v>198</v>
      </c>
      <c r="H235" s="118">
        <v>127.92</v>
      </c>
      <c r="I235" s="118">
        <f t="shared" si="20"/>
        <v>64.6</v>
      </c>
    </row>
    <row r="236" spans="1:9" ht="12.75">
      <c r="A236" s="97" t="s">
        <v>348</v>
      </c>
      <c r="B236" s="98"/>
      <c r="C236" s="98" t="s">
        <v>205</v>
      </c>
      <c r="D236" s="98" t="s">
        <v>184</v>
      </c>
      <c r="E236" s="98" t="s">
        <v>855</v>
      </c>
      <c r="F236" s="98" t="s">
        <v>121</v>
      </c>
      <c r="G236" s="115">
        <f>G237+G241+G255+G259</f>
        <v>10639.694570000001</v>
      </c>
      <c r="H236" s="115">
        <f>H237+H241+H255+H259</f>
        <v>10554.01047</v>
      </c>
      <c r="I236" s="115">
        <f t="shared" si="20"/>
        <v>99.2</v>
      </c>
    </row>
    <row r="237" spans="1:9" ht="38.25">
      <c r="A237" s="97" t="s">
        <v>534</v>
      </c>
      <c r="B237" s="98"/>
      <c r="C237" s="98" t="s">
        <v>205</v>
      </c>
      <c r="D237" s="98" t="s">
        <v>184</v>
      </c>
      <c r="E237" s="98" t="s">
        <v>363</v>
      </c>
      <c r="F237" s="98" t="s">
        <v>121</v>
      </c>
      <c r="G237" s="126">
        <f aca="true" t="shared" si="28" ref="G237:H239">G238</f>
        <v>300</v>
      </c>
      <c r="H237" s="126">
        <f t="shared" si="28"/>
        <v>299.92</v>
      </c>
      <c r="I237" s="126">
        <f t="shared" si="20"/>
        <v>100</v>
      </c>
    </row>
    <row r="238" spans="1:9" ht="12.75">
      <c r="A238" s="97" t="s">
        <v>203</v>
      </c>
      <c r="B238" s="98"/>
      <c r="C238" s="98" t="s">
        <v>205</v>
      </c>
      <c r="D238" s="98" t="s">
        <v>184</v>
      </c>
      <c r="E238" s="98" t="s">
        <v>363</v>
      </c>
      <c r="F238" s="98" t="s">
        <v>521</v>
      </c>
      <c r="G238" s="126">
        <f t="shared" si="28"/>
        <v>300</v>
      </c>
      <c r="H238" s="126">
        <f t="shared" si="28"/>
        <v>299.92</v>
      </c>
      <c r="I238" s="126">
        <f t="shared" si="20"/>
        <v>100</v>
      </c>
    </row>
    <row r="239" spans="1:9" ht="51">
      <c r="A239" s="97" t="s">
        <v>522</v>
      </c>
      <c r="B239" s="98"/>
      <c r="C239" s="98" t="s">
        <v>205</v>
      </c>
      <c r="D239" s="98" t="s">
        <v>184</v>
      </c>
      <c r="E239" s="98" t="s">
        <v>363</v>
      </c>
      <c r="F239" s="98" t="s">
        <v>523</v>
      </c>
      <c r="G239" s="126">
        <f t="shared" si="28"/>
        <v>300</v>
      </c>
      <c r="H239" s="126">
        <f t="shared" si="28"/>
        <v>299.92</v>
      </c>
      <c r="I239" s="126">
        <f t="shared" si="20"/>
        <v>100</v>
      </c>
    </row>
    <row r="240" spans="1:9" ht="38.25">
      <c r="A240" s="97" t="s">
        <v>524</v>
      </c>
      <c r="B240" s="98"/>
      <c r="C240" s="98" t="s">
        <v>205</v>
      </c>
      <c r="D240" s="98" t="s">
        <v>184</v>
      </c>
      <c r="E240" s="98" t="s">
        <v>363</v>
      </c>
      <c r="F240" s="98" t="s">
        <v>525</v>
      </c>
      <c r="G240" s="117">
        <v>300</v>
      </c>
      <c r="H240" s="117">
        <v>299.92</v>
      </c>
      <c r="I240" s="117">
        <f t="shared" si="20"/>
        <v>100</v>
      </c>
    </row>
    <row r="241" spans="1:9" ht="12.75">
      <c r="A241" s="97" t="s">
        <v>348</v>
      </c>
      <c r="B241" s="98"/>
      <c r="C241" s="98" t="s">
        <v>205</v>
      </c>
      <c r="D241" s="98" t="s">
        <v>184</v>
      </c>
      <c r="E241" s="98" t="s">
        <v>367</v>
      </c>
      <c r="F241" s="98" t="s">
        <v>121</v>
      </c>
      <c r="G241" s="116">
        <f>G242+G246+G249+G252</f>
        <v>10161.005570000001</v>
      </c>
      <c r="H241" s="116">
        <f>H242+H246+H249+H252</f>
        <v>10075.42147</v>
      </c>
      <c r="I241" s="116">
        <f t="shared" si="20"/>
        <v>99.2</v>
      </c>
    </row>
    <row r="242" spans="1:9" ht="12.75">
      <c r="A242" s="97" t="s">
        <v>207</v>
      </c>
      <c r="B242" s="98"/>
      <c r="C242" s="98" t="s">
        <v>205</v>
      </c>
      <c r="D242" s="98" t="s">
        <v>184</v>
      </c>
      <c r="E242" s="98" t="s">
        <v>368</v>
      </c>
      <c r="F242" s="98" t="s">
        <v>121</v>
      </c>
      <c r="G242" s="116">
        <f aca="true" t="shared" si="29" ref="G242:H244">G243</f>
        <v>1710.23871</v>
      </c>
      <c r="H242" s="116">
        <f t="shared" si="29"/>
        <v>1624.65467</v>
      </c>
      <c r="I242" s="116">
        <f t="shared" si="20"/>
        <v>95</v>
      </c>
    </row>
    <row r="243" spans="1:9" ht="25.5">
      <c r="A243" s="97" t="s">
        <v>476</v>
      </c>
      <c r="B243" s="98"/>
      <c r="C243" s="98" t="s">
        <v>205</v>
      </c>
      <c r="D243" s="98" t="s">
        <v>184</v>
      </c>
      <c r="E243" s="98" t="s">
        <v>368</v>
      </c>
      <c r="F243" s="98" t="s">
        <v>477</v>
      </c>
      <c r="G243" s="116">
        <f t="shared" si="29"/>
        <v>1710.23871</v>
      </c>
      <c r="H243" s="116">
        <f t="shared" si="29"/>
        <v>1624.65467</v>
      </c>
      <c r="I243" s="116">
        <f t="shared" si="20"/>
        <v>95</v>
      </c>
    </row>
    <row r="244" spans="1:9" ht="25.5">
      <c r="A244" s="97" t="s">
        <v>478</v>
      </c>
      <c r="B244" s="98"/>
      <c r="C244" s="98" t="s">
        <v>205</v>
      </c>
      <c r="D244" s="98" t="s">
        <v>184</v>
      </c>
      <c r="E244" s="98" t="s">
        <v>368</v>
      </c>
      <c r="F244" s="98" t="s">
        <v>479</v>
      </c>
      <c r="G244" s="116">
        <f t="shared" si="29"/>
        <v>1710.23871</v>
      </c>
      <c r="H244" s="116">
        <f t="shared" si="29"/>
        <v>1624.65467</v>
      </c>
      <c r="I244" s="116">
        <f t="shared" si="20"/>
        <v>95</v>
      </c>
    </row>
    <row r="245" spans="1:9" ht="25.5">
      <c r="A245" s="97" t="s">
        <v>482</v>
      </c>
      <c r="B245" s="98"/>
      <c r="C245" s="98" t="s">
        <v>205</v>
      </c>
      <c r="D245" s="98" t="s">
        <v>184</v>
      </c>
      <c r="E245" s="98" t="s">
        <v>368</v>
      </c>
      <c r="F245" s="98" t="s">
        <v>483</v>
      </c>
      <c r="G245" s="118">
        <v>1710.23871</v>
      </c>
      <c r="H245" s="118">
        <v>1624.65467</v>
      </c>
      <c r="I245" s="118">
        <f t="shared" si="20"/>
        <v>95</v>
      </c>
    </row>
    <row r="246" spans="1:9" ht="12.75">
      <c r="A246" s="97" t="s">
        <v>209</v>
      </c>
      <c r="B246" s="98"/>
      <c r="C246" s="98" t="s">
        <v>205</v>
      </c>
      <c r="D246" s="98" t="s">
        <v>184</v>
      </c>
      <c r="E246" s="98" t="s">
        <v>369</v>
      </c>
      <c r="F246" s="98" t="s">
        <v>121</v>
      </c>
      <c r="G246" s="116">
        <f>G247</f>
        <v>6</v>
      </c>
      <c r="H246" s="116">
        <f>H247</f>
        <v>6</v>
      </c>
      <c r="I246" s="116">
        <f t="shared" si="20"/>
        <v>100</v>
      </c>
    </row>
    <row r="247" spans="1:9" ht="12.75">
      <c r="A247" s="97" t="s">
        <v>484</v>
      </c>
      <c r="B247" s="98"/>
      <c r="C247" s="98" t="s">
        <v>205</v>
      </c>
      <c r="D247" s="98" t="s">
        <v>184</v>
      </c>
      <c r="E247" s="98" t="s">
        <v>369</v>
      </c>
      <c r="F247" s="98" t="s">
        <v>485</v>
      </c>
      <c r="G247" s="116">
        <f>G248</f>
        <v>6</v>
      </c>
      <c r="H247" s="116">
        <f>H248</f>
        <v>6</v>
      </c>
      <c r="I247" s="116">
        <f t="shared" si="20"/>
        <v>100</v>
      </c>
    </row>
    <row r="248" spans="1:9" ht="51">
      <c r="A248" s="97" t="s">
        <v>518</v>
      </c>
      <c r="B248" s="98"/>
      <c r="C248" s="98" t="s">
        <v>205</v>
      </c>
      <c r="D248" s="98" t="s">
        <v>184</v>
      </c>
      <c r="E248" s="98" t="s">
        <v>369</v>
      </c>
      <c r="F248" s="98" t="s">
        <v>519</v>
      </c>
      <c r="G248" s="118">
        <v>6</v>
      </c>
      <c r="H248" s="118">
        <v>6</v>
      </c>
      <c r="I248" s="118">
        <f t="shared" si="20"/>
        <v>100</v>
      </c>
    </row>
    <row r="249" spans="1:9" ht="25.5">
      <c r="A249" s="97" t="s">
        <v>211</v>
      </c>
      <c r="B249" s="98"/>
      <c r="C249" s="98" t="s">
        <v>205</v>
      </c>
      <c r="D249" s="98" t="s">
        <v>184</v>
      </c>
      <c r="E249" s="98" t="s">
        <v>370</v>
      </c>
      <c r="F249" s="98" t="s">
        <v>121</v>
      </c>
      <c r="G249" s="116">
        <f>G250</f>
        <v>41.4</v>
      </c>
      <c r="H249" s="116">
        <f>H250</f>
        <v>41.4</v>
      </c>
      <c r="I249" s="116">
        <f t="shared" si="20"/>
        <v>100</v>
      </c>
    </row>
    <row r="250" spans="1:9" ht="12.75">
      <c r="A250" s="97" t="s">
        <v>484</v>
      </c>
      <c r="B250" s="98"/>
      <c r="C250" s="98" t="s">
        <v>205</v>
      </c>
      <c r="D250" s="98" t="s">
        <v>184</v>
      </c>
      <c r="E250" s="98" t="s">
        <v>370</v>
      </c>
      <c r="F250" s="98" t="s">
        <v>485</v>
      </c>
      <c r="G250" s="116">
        <f>G251</f>
        <v>41.4</v>
      </c>
      <c r="H250" s="116">
        <f>H251</f>
        <v>41.4</v>
      </c>
      <c r="I250" s="116">
        <f t="shared" si="20"/>
        <v>100</v>
      </c>
    </row>
    <row r="251" spans="1:9" ht="51">
      <c r="A251" s="97" t="s">
        <v>518</v>
      </c>
      <c r="B251" s="98"/>
      <c r="C251" s="98" t="s">
        <v>205</v>
      </c>
      <c r="D251" s="98" t="s">
        <v>184</v>
      </c>
      <c r="E251" s="98" t="s">
        <v>370</v>
      </c>
      <c r="F251" s="98" t="s">
        <v>519</v>
      </c>
      <c r="G251" s="118">
        <v>41.4</v>
      </c>
      <c r="H251" s="118">
        <v>41.4</v>
      </c>
      <c r="I251" s="118">
        <f t="shared" si="20"/>
        <v>100</v>
      </c>
    </row>
    <row r="252" spans="1:9" ht="25.5">
      <c r="A252" s="97" t="s">
        <v>537</v>
      </c>
      <c r="B252" s="98"/>
      <c r="C252" s="98" t="s">
        <v>205</v>
      </c>
      <c r="D252" s="98" t="s">
        <v>184</v>
      </c>
      <c r="E252" s="98" t="s">
        <v>371</v>
      </c>
      <c r="F252" s="98" t="s">
        <v>121</v>
      </c>
      <c r="G252" s="116">
        <f>G253</f>
        <v>8403.36686</v>
      </c>
      <c r="H252" s="116">
        <f>H253</f>
        <v>8403.3668</v>
      </c>
      <c r="I252" s="116">
        <f t="shared" si="20"/>
        <v>100</v>
      </c>
    </row>
    <row r="253" spans="1:9" ht="12.75">
      <c r="A253" s="97" t="s">
        <v>484</v>
      </c>
      <c r="B253" s="98"/>
      <c r="C253" s="98" t="s">
        <v>205</v>
      </c>
      <c r="D253" s="98" t="s">
        <v>184</v>
      </c>
      <c r="E253" s="98" t="s">
        <v>371</v>
      </c>
      <c r="F253" s="98" t="s">
        <v>485</v>
      </c>
      <c r="G253" s="116">
        <f>G254</f>
        <v>8403.36686</v>
      </c>
      <c r="H253" s="116">
        <f>H254</f>
        <v>8403.3668</v>
      </c>
      <c r="I253" s="116">
        <f t="shared" si="20"/>
        <v>100</v>
      </c>
    </row>
    <row r="254" spans="1:9" ht="51">
      <c r="A254" s="97" t="s">
        <v>518</v>
      </c>
      <c r="B254" s="98"/>
      <c r="C254" s="98" t="s">
        <v>205</v>
      </c>
      <c r="D254" s="98" t="s">
        <v>184</v>
      </c>
      <c r="E254" s="98" t="s">
        <v>371</v>
      </c>
      <c r="F254" s="98" t="s">
        <v>519</v>
      </c>
      <c r="G254" s="118">
        <v>8403.36686</v>
      </c>
      <c r="H254" s="118">
        <v>8403.3668</v>
      </c>
      <c r="I254" s="118">
        <f t="shared" si="20"/>
        <v>100</v>
      </c>
    </row>
    <row r="255" spans="1:9" ht="38.25">
      <c r="A255" s="97" t="s">
        <v>754</v>
      </c>
      <c r="B255" s="98"/>
      <c r="C255" s="98" t="s">
        <v>205</v>
      </c>
      <c r="D255" s="98" t="s">
        <v>184</v>
      </c>
      <c r="E255" s="98" t="s">
        <v>366</v>
      </c>
      <c r="F255" s="98" t="s">
        <v>121</v>
      </c>
      <c r="G255" s="116">
        <f aca="true" t="shared" si="30" ref="G255:H257">G256</f>
        <v>78.689</v>
      </c>
      <c r="H255" s="116">
        <f t="shared" si="30"/>
        <v>78.669</v>
      </c>
      <c r="I255" s="116">
        <f t="shared" si="20"/>
        <v>100</v>
      </c>
    </row>
    <row r="256" spans="1:9" ht="12.75">
      <c r="A256" s="97" t="s">
        <v>203</v>
      </c>
      <c r="B256" s="98"/>
      <c r="C256" s="98" t="s">
        <v>205</v>
      </c>
      <c r="D256" s="98" t="s">
        <v>184</v>
      </c>
      <c r="E256" s="98" t="s">
        <v>366</v>
      </c>
      <c r="F256" s="98" t="s">
        <v>521</v>
      </c>
      <c r="G256" s="116">
        <f t="shared" si="30"/>
        <v>78.689</v>
      </c>
      <c r="H256" s="116">
        <f t="shared" si="30"/>
        <v>78.669</v>
      </c>
      <c r="I256" s="116">
        <f t="shared" si="20"/>
        <v>100</v>
      </c>
    </row>
    <row r="257" spans="1:9" ht="51">
      <c r="A257" s="97" t="s">
        <v>522</v>
      </c>
      <c r="B257" s="98"/>
      <c r="C257" s="98" t="s">
        <v>205</v>
      </c>
      <c r="D257" s="98" t="s">
        <v>184</v>
      </c>
      <c r="E257" s="98" t="s">
        <v>366</v>
      </c>
      <c r="F257" s="98" t="s">
        <v>523</v>
      </c>
      <c r="G257" s="116">
        <f t="shared" si="30"/>
        <v>78.689</v>
      </c>
      <c r="H257" s="116">
        <f t="shared" si="30"/>
        <v>78.669</v>
      </c>
      <c r="I257" s="116">
        <f t="shared" si="20"/>
        <v>100</v>
      </c>
    </row>
    <row r="258" spans="1:9" ht="38.25">
      <c r="A258" s="97" t="s">
        <v>524</v>
      </c>
      <c r="B258" s="98"/>
      <c r="C258" s="98" t="s">
        <v>205</v>
      </c>
      <c r="D258" s="98" t="s">
        <v>184</v>
      </c>
      <c r="E258" s="98" t="s">
        <v>366</v>
      </c>
      <c r="F258" s="98" t="s">
        <v>525</v>
      </c>
      <c r="G258" s="118">
        <v>78.689</v>
      </c>
      <c r="H258" s="118">
        <v>78.669</v>
      </c>
      <c r="I258" s="118">
        <f t="shared" si="20"/>
        <v>100</v>
      </c>
    </row>
    <row r="259" spans="1:9" ht="38.25">
      <c r="A259" s="97" t="s">
        <v>755</v>
      </c>
      <c r="B259" s="98"/>
      <c r="C259" s="98" t="s">
        <v>205</v>
      </c>
      <c r="D259" s="98" t="s">
        <v>184</v>
      </c>
      <c r="E259" s="98" t="s">
        <v>372</v>
      </c>
      <c r="F259" s="98" t="s">
        <v>121</v>
      </c>
      <c r="G259" s="116">
        <f>G260</f>
        <v>100</v>
      </c>
      <c r="H259" s="116">
        <f>H260</f>
        <v>100</v>
      </c>
      <c r="I259" s="116">
        <f t="shared" si="20"/>
        <v>100</v>
      </c>
    </row>
    <row r="260" spans="1:9" ht="12.75">
      <c r="A260" s="97" t="s">
        <v>484</v>
      </c>
      <c r="B260" s="98"/>
      <c r="C260" s="98" t="s">
        <v>205</v>
      </c>
      <c r="D260" s="98" t="s">
        <v>184</v>
      </c>
      <c r="E260" s="98" t="s">
        <v>372</v>
      </c>
      <c r="F260" s="98" t="s">
        <v>485</v>
      </c>
      <c r="G260" s="116">
        <f>G261</f>
        <v>100</v>
      </c>
      <c r="H260" s="116">
        <f>H261</f>
        <v>100</v>
      </c>
      <c r="I260" s="116">
        <f t="shared" si="20"/>
        <v>100</v>
      </c>
    </row>
    <row r="261" spans="1:9" ht="51">
      <c r="A261" s="100" t="s">
        <v>518</v>
      </c>
      <c r="B261" s="101"/>
      <c r="C261" s="101" t="s">
        <v>205</v>
      </c>
      <c r="D261" s="101" t="s">
        <v>184</v>
      </c>
      <c r="E261" s="101" t="s">
        <v>372</v>
      </c>
      <c r="F261" s="101" t="s">
        <v>519</v>
      </c>
      <c r="G261" s="125">
        <v>100</v>
      </c>
      <c r="H261" s="125">
        <v>100</v>
      </c>
      <c r="I261" s="125">
        <f t="shared" si="20"/>
        <v>100</v>
      </c>
    </row>
    <row r="262" spans="1:9" ht="12.75">
      <c r="A262" s="113" t="s">
        <v>373</v>
      </c>
      <c r="B262" s="197"/>
      <c r="C262" s="197" t="s">
        <v>148</v>
      </c>
      <c r="D262" s="197" t="s">
        <v>854</v>
      </c>
      <c r="E262" s="96" t="s">
        <v>855</v>
      </c>
      <c r="F262" s="96" t="s">
        <v>121</v>
      </c>
      <c r="G262" s="114">
        <f>G263</f>
        <v>540.004</v>
      </c>
      <c r="H262" s="114">
        <f>H263</f>
        <v>473.16499999999996</v>
      </c>
      <c r="I262" s="114">
        <f aca="true" t="shared" si="31" ref="I262:I325">ROUND(H262/G262*100,1)</f>
        <v>87.6</v>
      </c>
    </row>
    <row r="263" spans="1:9" ht="25.5">
      <c r="A263" s="97" t="s">
        <v>45</v>
      </c>
      <c r="B263" s="98"/>
      <c r="C263" s="98" t="s">
        <v>148</v>
      </c>
      <c r="D263" s="98" t="s">
        <v>133</v>
      </c>
      <c r="E263" s="98" t="s">
        <v>855</v>
      </c>
      <c r="F263" s="98" t="s">
        <v>121</v>
      </c>
      <c r="G263" s="115">
        <f>G264+G268</f>
        <v>540.004</v>
      </c>
      <c r="H263" s="115">
        <f>H264+H268</f>
        <v>473.16499999999996</v>
      </c>
      <c r="I263" s="115">
        <f t="shared" si="31"/>
        <v>87.6</v>
      </c>
    </row>
    <row r="264" spans="1:9" ht="38.25">
      <c r="A264" s="97" t="s">
        <v>534</v>
      </c>
      <c r="B264" s="98"/>
      <c r="C264" s="98" t="s">
        <v>148</v>
      </c>
      <c r="D264" s="98" t="s">
        <v>133</v>
      </c>
      <c r="E264" s="98" t="s">
        <v>363</v>
      </c>
      <c r="F264" s="98" t="s">
        <v>121</v>
      </c>
      <c r="G264" s="126">
        <f aca="true" t="shared" si="32" ref="G264:H266">G265</f>
        <v>430</v>
      </c>
      <c r="H264" s="126">
        <f t="shared" si="32"/>
        <v>376.534</v>
      </c>
      <c r="I264" s="126">
        <f t="shared" si="31"/>
        <v>87.6</v>
      </c>
    </row>
    <row r="265" spans="1:9" ht="25.5">
      <c r="A265" s="97" t="s">
        <v>476</v>
      </c>
      <c r="B265" s="98"/>
      <c r="C265" s="98" t="s">
        <v>148</v>
      </c>
      <c r="D265" s="98" t="s">
        <v>133</v>
      </c>
      <c r="E265" s="98" t="s">
        <v>363</v>
      </c>
      <c r="F265" s="98" t="s">
        <v>477</v>
      </c>
      <c r="G265" s="126">
        <f t="shared" si="32"/>
        <v>430</v>
      </c>
      <c r="H265" s="126">
        <f t="shared" si="32"/>
        <v>376.534</v>
      </c>
      <c r="I265" s="126">
        <f t="shared" si="31"/>
        <v>87.6</v>
      </c>
    </row>
    <row r="266" spans="1:9" ht="25.5">
      <c r="A266" s="97" t="s">
        <v>478</v>
      </c>
      <c r="B266" s="98"/>
      <c r="C266" s="98" t="s">
        <v>148</v>
      </c>
      <c r="D266" s="98" t="s">
        <v>133</v>
      </c>
      <c r="E266" s="98" t="s">
        <v>363</v>
      </c>
      <c r="F266" s="98" t="s">
        <v>479</v>
      </c>
      <c r="G266" s="126">
        <f t="shared" si="32"/>
        <v>430</v>
      </c>
      <c r="H266" s="126">
        <f t="shared" si="32"/>
        <v>376.534</v>
      </c>
      <c r="I266" s="126">
        <f t="shared" si="31"/>
        <v>87.6</v>
      </c>
    </row>
    <row r="267" spans="1:9" ht="25.5">
      <c r="A267" s="97" t="s">
        <v>482</v>
      </c>
      <c r="B267" s="98"/>
      <c r="C267" s="98" t="s">
        <v>148</v>
      </c>
      <c r="D267" s="98" t="s">
        <v>133</v>
      </c>
      <c r="E267" s="98" t="s">
        <v>363</v>
      </c>
      <c r="F267" s="98" t="s">
        <v>483</v>
      </c>
      <c r="G267" s="117">
        <v>430</v>
      </c>
      <c r="H267" s="117">
        <v>376.534</v>
      </c>
      <c r="I267" s="117">
        <f t="shared" si="31"/>
        <v>87.6</v>
      </c>
    </row>
    <row r="268" spans="1:9" ht="38.25">
      <c r="A268" s="97" t="s">
        <v>754</v>
      </c>
      <c r="B268" s="98"/>
      <c r="C268" s="98" t="s">
        <v>148</v>
      </c>
      <c r="D268" s="98" t="s">
        <v>133</v>
      </c>
      <c r="E268" s="98" t="s">
        <v>366</v>
      </c>
      <c r="F268" s="98" t="s">
        <v>121</v>
      </c>
      <c r="G268" s="116">
        <f aca="true" t="shared" si="33" ref="G268:H270">G269</f>
        <v>110.004</v>
      </c>
      <c r="H268" s="116">
        <f t="shared" si="33"/>
        <v>96.631</v>
      </c>
      <c r="I268" s="116">
        <f t="shared" si="31"/>
        <v>87.8</v>
      </c>
    </row>
    <row r="269" spans="1:9" ht="25.5">
      <c r="A269" s="97" t="s">
        <v>476</v>
      </c>
      <c r="B269" s="98"/>
      <c r="C269" s="98" t="s">
        <v>148</v>
      </c>
      <c r="D269" s="98" t="s">
        <v>133</v>
      </c>
      <c r="E269" s="98" t="s">
        <v>366</v>
      </c>
      <c r="F269" s="98" t="s">
        <v>477</v>
      </c>
      <c r="G269" s="116">
        <f t="shared" si="33"/>
        <v>110.004</v>
      </c>
      <c r="H269" s="116">
        <f t="shared" si="33"/>
        <v>96.631</v>
      </c>
      <c r="I269" s="116">
        <f t="shared" si="31"/>
        <v>87.8</v>
      </c>
    </row>
    <row r="270" spans="1:9" ht="25.5">
      <c r="A270" s="97" t="s">
        <v>478</v>
      </c>
      <c r="B270" s="98"/>
      <c r="C270" s="98" t="s">
        <v>148</v>
      </c>
      <c r="D270" s="98" t="s">
        <v>133</v>
      </c>
      <c r="E270" s="98" t="s">
        <v>366</v>
      </c>
      <c r="F270" s="98" t="s">
        <v>479</v>
      </c>
      <c r="G270" s="116">
        <f t="shared" si="33"/>
        <v>110.004</v>
      </c>
      <c r="H270" s="116">
        <f t="shared" si="33"/>
        <v>96.631</v>
      </c>
      <c r="I270" s="116">
        <f t="shared" si="31"/>
        <v>87.8</v>
      </c>
    </row>
    <row r="271" spans="1:9" ht="25.5">
      <c r="A271" s="97" t="s">
        <v>482</v>
      </c>
      <c r="B271" s="101"/>
      <c r="C271" s="101" t="s">
        <v>148</v>
      </c>
      <c r="D271" s="101" t="s">
        <v>133</v>
      </c>
      <c r="E271" s="101" t="s">
        <v>366</v>
      </c>
      <c r="F271" s="101" t="s">
        <v>483</v>
      </c>
      <c r="G271" s="125">
        <v>110.004</v>
      </c>
      <c r="H271" s="125">
        <v>96.631</v>
      </c>
      <c r="I271" s="125">
        <f t="shared" si="31"/>
        <v>87.8</v>
      </c>
    </row>
    <row r="272" spans="1:9" ht="12.75">
      <c r="A272" s="113" t="s">
        <v>374</v>
      </c>
      <c r="B272" s="96"/>
      <c r="C272" s="197" t="s">
        <v>229</v>
      </c>
      <c r="D272" s="197" t="s">
        <v>854</v>
      </c>
      <c r="E272" s="96" t="s">
        <v>855</v>
      </c>
      <c r="F272" s="96" t="s">
        <v>121</v>
      </c>
      <c r="G272" s="114">
        <f>G273+G311</f>
        <v>78093.873</v>
      </c>
      <c r="H272" s="114">
        <f>H273+H311</f>
        <v>78093.08078999999</v>
      </c>
      <c r="I272" s="114">
        <f t="shared" si="31"/>
        <v>100</v>
      </c>
    </row>
    <row r="273" spans="1:9" ht="12.75">
      <c r="A273" s="97" t="s">
        <v>825</v>
      </c>
      <c r="B273" s="98"/>
      <c r="C273" s="98" t="s">
        <v>229</v>
      </c>
      <c r="D273" s="98" t="s">
        <v>133</v>
      </c>
      <c r="E273" s="98" t="s">
        <v>855</v>
      </c>
      <c r="F273" s="98" t="s">
        <v>121</v>
      </c>
      <c r="G273" s="115">
        <f>G274+G278+G283+G293+G298</f>
        <v>76806.013</v>
      </c>
      <c r="H273" s="115">
        <f>H274+H278+H283+H293+H298</f>
        <v>76805.22078999999</v>
      </c>
      <c r="I273" s="115">
        <f t="shared" si="31"/>
        <v>100</v>
      </c>
    </row>
    <row r="274" spans="1:9" ht="38.25">
      <c r="A274" s="97" t="s">
        <v>539</v>
      </c>
      <c r="B274" s="98"/>
      <c r="C274" s="98" t="s">
        <v>229</v>
      </c>
      <c r="D274" s="98" t="s">
        <v>133</v>
      </c>
      <c r="E274" s="98" t="s">
        <v>375</v>
      </c>
      <c r="F274" s="98" t="s">
        <v>121</v>
      </c>
      <c r="G274" s="116">
        <f aca="true" t="shared" si="34" ref="G274:H276">G275</f>
        <v>10369.54</v>
      </c>
      <c r="H274" s="116">
        <f t="shared" si="34"/>
        <v>10369.53779</v>
      </c>
      <c r="I274" s="116">
        <f t="shared" si="31"/>
        <v>100</v>
      </c>
    </row>
    <row r="275" spans="1:9" ht="51">
      <c r="A275" s="97" t="s">
        <v>512</v>
      </c>
      <c r="B275" s="98"/>
      <c r="C275" s="98" t="s">
        <v>229</v>
      </c>
      <c r="D275" s="98" t="s">
        <v>133</v>
      </c>
      <c r="E275" s="98" t="s">
        <v>375</v>
      </c>
      <c r="F275" s="98" t="s">
        <v>513</v>
      </c>
      <c r="G275" s="116">
        <f t="shared" si="34"/>
        <v>10369.54</v>
      </c>
      <c r="H275" s="116">
        <f t="shared" si="34"/>
        <v>10369.53779</v>
      </c>
      <c r="I275" s="116">
        <f t="shared" si="31"/>
        <v>100</v>
      </c>
    </row>
    <row r="276" spans="1:9" ht="12.75">
      <c r="A276" s="97" t="s">
        <v>514</v>
      </c>
      <c r="B276" s="98"/>
      <c r="C276" s="98" t="s">
        <v>229</v>
      </c>
      <c r="D276" s="98" t="s">
        <v>133</v>
      </c>
      <c r="E276" s="98" t="s">
        <v>375</v>
      </c>
      <c r="F276" s="98" t="s">
        <v>515</v>
      </c>
      <c r="G276" s="116">
        <f t="shared" si="34"/>
        <v>10369.54</v>
      </c>
      <c r="H276" s="116">
        <f t="shared" si="34"/>
        <v>10369.53779</v>
      </c>
      <c r="I276" s="116">
        <f t="shared" si="31"/>
        <v>100</v>
      </c>
    </row>
    <row r="277" spans="1:9" ht="63.75">
      <c r="A277" s="97" t="s">
        <v>545</v>
      </c>
      <c r="B277" s="98"/>
      <c r="C277" s="98" t="s">
        <v>229</v>
      </c>
      <c r="D277" s="98" t="s">
        <v>133</v>
      </c>
      <c r="E277" s="98" t="s">
        <v>375</v>
      </c>
      <c r="F277" s="98" t="s">
        <v>546</v>
      </c>
      <c r="G277" s="118">
        <v>10369.54</v>
      </c>
      <c r="H277" s="118">
        <v>10369.53779</v>
      </c>
      <c r="I277" s="118">
        <f t="shared" si="31"/>
        <v>100</v>
      </c>
    </row>
    <row r="278" spans="1:9" ht="25.5">
      <c r="A278" s="97" t="s">
        <v>272</v>
      </c>
      <c r="B278" s="98"/>
      <c r="C278" s="98" t="s">
        <v>229</v>
      </c>
      <c r="D278" s="98" t="s">
        <v>133</v>
      </c>
      <c r="E278" s="98" t="s">
        <v>376</v>
      </c>
      <c r="F278" s="98" t="s">
        <v>121</v>
      </c>
      <c r="G278" s="116">
        <f aca="true" t="shared" si="35" ref="G278:H281">G279</f>
        <v>934</v>
      </c>
      <c r="H278" s="116">
        <f t="shared" si="35"/>
        <v>934</v>
      </c>
      <c r="I278" s="116">
        <f t="shared" si="31"/>
        <v>100</v>
      </c>
    </row>
    <row r="279" spans="1:9" ht="38.25">
      <c r="A279" s="97" t="s">
        <v>240</v>
      </c>
      <c r="B279" s="98"/>
      <c r="C279" s="98" t="s">
        <v>229</v>
      </c>
      <c r="D279" s="98" t="s">
        <v>133</v>
      </c>
      <c r="E279" s="98" t="s">
        <v>377</v>
      </c>
      <c r="F279" s="98" t="s">
        <v>121</v>
      </c>
      <c r="G279" s="116">
        <f t="shared" si="35"/>
        <v>934</v>
      </c>
      <c r="H279" s="116">
        <f t="shared" si="35"/>
        <v>934</v>
      </c>
      <c r="I279" s="116">
        <f t="shared" si="31"/>
        <v>100</v>
      </c>
    </row>
    <row r="280" spans="1:9" ht="51">
      <c r="A280" s="97" t="s">
        <v>512</v>
      </c>
      <c r="B280" s="98"/>
      <c r="C280" s="98" t="s">
        <v>229</v>
      </c>
      <c r="D280" s="98" t="s">
        <v>133</v>
      </c>
      <c r="E280" s="98" t="s">
        <v>377</v>
      </c>
      <c r="F280" s="98" t="s">
        <v>513</v>
      </c>
      <c r="G280" s="116">
        <f t="shared" si="35"/>
        <v>934</v>
      </c>
      <c r="H280" s="116">
        <f t="shared" si="35"/>
        <v>934</v>
      </c>
      <c r="I280" s="116">
        <f t="shared" si="31"/>
        <v>100</v>
      </c>
    </row>
    <row r="281" spans="1:9" ht="12.75">
      <c r="A281" s="97" t="s">
        <v>514</v>
      </c>
      <c r="B281" s="98"/>
      <c r="C281" s="98" t="s">
        <v>229</v>
      </c>
      <c r="D281" s="98" t="s">
        <v>133</v>
      </c>
      <c r="E281" s="98" t="s">
        <v>377</v>
      </c>
      <c r="F281" s="98" t="s">
        <v>515</v>
      </c>
      <c r="G281" s="116">
        <f t="shared" si="35"/>
        <v>934</v>
      </c>
      <c r="H281" s="116">
        <f t="shared" si="35"/>
        <v>934</v>
      </c>
      <c r="I281" s="116">
        <f t="shared" si="31"/>
        <v>100</v>
      </c>
    </row>
    <row r="282" spans="1:9" ht="25.5">
      <c r="A282" s="97" t="s">
        <v>516</v>
      </c>
      <c r="B282" s="98"/>
      <c r="C282" s="98" t="s">
        <v>229</v>
      </c>
      <c r="D282" s="98" t="s">
        <v>133</v>
      </c>
      <c r="E282" s="98" t="s">
        <v>377</v>
      </c>
      <c r="F282" s="98" t="s">
        <v>517</v>
      </c>
      <c r="G282" s="118">
        <v>934</v>
      </c>
      <c r="H282" s="118">
        <v>934</v>
      </c>
      <c r="I282" s="118">
        <f t="shared" si="31"/>
        <v>100</v>
      </c>
    </row>
    <row r="283" spans="1:9" ht="12.75">
      <c r="A283" s="97" t="s">
        <v>46</v>
      </c>
      <c r="B283" s="98"/>
      <c r="C283" s="98" t="s">
        <v>229</v>
      </c>
      <c r="D283" s="98" t="s">
        <v>133</v>
      </c>
      <c r="E283" s="98" t="s">
        <v>378</v>
      </c>
      <c r="F283" s="98" t="s">
        <v>121</v>
      </c>
      <c r="G283" s="116">
        <f>G284</f>
        <v>3466.2</v>
      </c>
      <c r="H283" s="116">
        <f>H284</f>
        <v>3465.566</v>
      </c>
      <c r="I283" s="116">
        <f t="shared" si="31"/>
        <v>100</v>
      </c>
    </row>
    <row r="284" spans="1:9" ht="38.25">
      <c r="A284" s="97" t="s">
        <v>764</v>
      </c>
      <c r="B284" s="98"/>
      <c r="C284" s="98" t="s">
        <v>229</v>
      </c>
      <c r="D284" s="98" t="s">
        <v>133</v>
      </c>
      <c r="E284" s="98" t="s">
        <v>379</v>
      </c>
      <c r="F284" s="98" t="s">
        <v>121</v>
      </c>
      <c r="G284" s="116">
        <f>G285+G289</f>
        <v>3466.2</v>
      </c>
      <c r="H284" s="116">
        <f>H285+H289</f>
        <v>3465.566</v>
      </c>
      <c r="I284" s="116">
        <f t="shared" si="31"/>
        <v>100</v>
      </c>
    </row>
    <row r="285" spans="1:9" ht="51">
      <c r="A285" s="97" t="s">
        <v>49</v>
      </c>
      <c r="B285" s="98"/>
      <c r="C285" s="98" t="s">
        <v>229</v>
      </c>
      <c r="D285" s="98" t="s">
        <v>133</v>
      </c>
      <c r="E285" s="98" t="s">
        <v>380</v>
      </c>
      <c r="F285" s="98" t="s">
        <v>121</v>
      </c>
      <c r="G285" s="116">
        <f aca="true" t="shared" si="36" ref="G285:H287">G286</f>
        <v>2800</v>
      </c>
      <c r="H285" s="116">
        <f t="shared" si="36"/>
        <v>2799.366</v>
      </c>
      <c r="I285" s="116">
        <f t="shared" si="31"/>
        <v>100</v>
      </c>
    </row>
    <row r="286" spans="1:9" ht="51">
      <c r="A286" s="97" t="s">
        <v>512</v>
      </c>
      <c r="B286" s="98"/>
      <c r="C286" s="98" t="s">
        <v>229</v>
      </c>
      <c r="D286" s="98" t="s">
        <v>133</v>
      </c>
      <c r="E286" s="98" t="s">
        <v>380</v>
      </c>
      <c r="F286" s="98" t="s">
        <v>513</v>
      </c>
      <c r="G286" s="116">
        <f t="shared" si="36"/>
        <v>2800</v>
      </c>
      <c r="H286" s="116">
        <f t="shared" si="36"/>
        <v>2799.366</v>
      </c>
      <c r="I286" s="116">
        <f t="shared" si="31"/>
        <v>100</v>
      </c>
    </row>
    <row r="287" spans="1:9" ht="12.75">
      <c r="A287" s="97" t="s">
        <v>514</v>
      </c>
      <c r="B287" s="98"/>
      <c r="C287" s="98" t="s">
        <v>229</v>
      </c>
      <c r="D287" s="98" t="s">
        <v>133</v>
      </c>
      <c r="E287" s="98" t="s">
        <v>380</v>
      </c>
      <c r="F287" s="98" t="s">
        <v>515</v>
      </c>
      <c r="G287" s="116">
        <f t="shared" si="36"/>
        <v>2800</v>
      </c>
      <c r="H287" s="116">
        <f t="shared" si="36"/>
        <v>2799.366</v>
      </c>
      <c r="I287" s="116">
        <f t="shared" si="31"/>
        <v>100</v>
      </c>
    </row>
    <row r="288" spans="1:9" ht="25.5">
      <c r="A288" s="97" t="s">
        <v>516</v>
      </c>
      <c r="B288" s="98"/>
      <c r="C288" s="98" t="s">
        <v>229</v>
      </c>
      <c r="D288" s="98" t="s">
        <v>133</v>
      </c>
      <c r="E288" s="98" t="s">
        <v>380</v>
      </c>
      <c r="F288" s="98" t="s">
        <v>517</v>
      </c>
      <c r="G288" s="118">
        <v>2800</v>
      </c>
      <c r="H288" s="118">
        <v>2799.366</v>
      </c>
      <c r="I288" s="118">
        <f t="shared" si="31"/>
        <v>100</v>
      </c>
    </row>
    <row r="289" spans="1:9" ht="76.5">
      <c r="A289" s="97" t="s">
        <v>626</v>
      </c>
      <c r="B289" s="98"/>
      <c r="C289" s="98" t="s">
        <v>229</v>
      </c>
      <c r="D289" s="98" t="s">
        <v>133</v>
      </c>
      <c r="E289" s="98" t="s">
        <v>381</v>
      </c>
      <c r="F289" s="98" t="s">
        <v>121</v>
      </c>
      <c r="G289" s="116">
        <f aca="true" t="shared" si="37" ref="G289:H291">G290</f>
        <v>666.2</v>
      </c>
      <c r="H289" s="116">
        <f t="shared" si="37"/>
        <v>666.2</v>
      </c>
      <c r="I289" s="116">
        <f t="shared" si="31"/>
        <v>100</v>
      </c>
    </row>
    <row r="290" spans="1:9" ht="51">
      <c r="A290" s="97" t="s">
        <v>512</v>
      </c>
      <c r="B290" s="98"/>
      <c r="C290" s="98" t="s">
        <v>229</v>
      </c>
      <c r="D290" s="98" t="s">
        <v>133</v>
      </c>
      <c r="E290" s="98" t="s">
        <v>381</v>
      </c>
      <c r="F290" s="98" t="s">
        <v>513</v>
      </c>
      <c r="G290" s="116">
        <f t="shared" si="37"/>
        <v>666.2</v>
      </c>
      <c r="H290" s="116">
        <f t="shared" si="37"/>
        <v>666.2</v>
      </c>
      <c r="I290" s="116">
        <f t="shared" si="31"/>
        <v>100</v>
      </c>
    </row>
    <row r="291" spans="1:9" ht="12.75">
      <c r="A291" s="97" t="s">
        <v>514</v>
      </c>
      <c r="B291" s="98"/>
      <c r="C291" s="98" t="s">
        <v>229</v>
      </c>
      <c r="D291" s="98" t="s">
        <v>133</v>
      </c>
      <c r="E291" s="98" t="s">
        <v>381</v>
      </c>
      <c r="F291" s="98" t="s">
        <v>515</v>
      </c>
      <c r="G291" s="116">
        <f t="shared" si="37"/>
        <v>666.2</v>
      </c>
      <c r="H291" s="116">
        <f t="shared" si="37"/>
        <v>666.2</v>
      </c>
      <c r="I291" s="116">
        <f t="shared" si="31"/>
        <v>100</v>
      </c>
    </row>
    <row r="292" spans="1:9" ht="25.5">
      <c r="A292" s="97" t="s">
        <v>516</v>
      </c>
      <c r="B292" s="98"/>
      <c r="C292" s="98" t="s">
        <v>229</v>
      </c>
      <c r="D292" s="98" t="s">
        <v>133</v>
      </c>
      <c r="E292" s="98" t="s">
        <v>381</v>
      </c>
      <c r="F292" s="98" t="s">
        <v>517</v>
      </c>
      <c r="G292" s="118">
        <v>666.2</v>
      </c>
      <c r="H292" s="118">
        <v>666.2</v>
      </c>
      <c r="I292" s="118">
        <f t="shared" si="31"/>
        <v>100</v>
      </c>
    </row>
    <row r="293" spans="1:9" ht="25.5">
      <c r="A293" s="97" t="s">
        <v>532</v>
      </c>
      <c r="B293" s="98"/>
      <c r="C293" s="98" t="s">
        <v>229</v>
      </c>
      <c r="D293" s="98" t="s">
        <v>133</v>
      </c>
      <c r="E293" s="98" t="s">
        <v>791</v>
      </c>
      <c r="F293" s="98" t="s">
        <v>121</v>
      </c>
      <c r="G293" s="116">
        <f aca="true" t="shared" si="38" ref="G293:H296">G294</f>
        <v>59217</v>
      </c>
      <c r="H293" s="116">
        <f t="shared" si="38"/>
        <v>59217</v>
      </c>
      <c r="I293" s="116">
        <f t="shared" si="31"/>
        <v>100</v>
      </c>
    </row>
    <row r="294" spans="1:9" ht="76.5">
      <c r="A294" s="97" t="s">
        <v>548</v>
      </c>
      <c r="B294" s="98"/>
      <c r="C294" s="98" t="s">
        <v>229</v>
      </c>
      <c r="D294" s="98" t="s">
        <v>133</v>
      </c>
      <c r="E294" s="98" t="s">
        <v>382</v>
      </c>
      <c r="F294" s="98" t="s">
        <v>121</v>
      </c>
      <c r="G294" s="118">
        <f t="shared" si="38"/>
        <v>59217</v>
      </c>
      <c r="H294" s="118">
        <f t="shared" si="38"/>
        <v>59217</v>
      </c>
      <c r="I294" s="118">
        <f t="shared" si="31"/>
        <v>100</v>
      </c>
    </row>
    <row r="295" spans="1:9" ht="51">
      <c r="A295" s="97" t="s">
        <v>512</v>
      </c>
      <c r="B295" s="98"/>
      <c r="C295" s="98" t="s">
        <v>229</v>
      </c>
      <c r="D295" s="98" t="s">
        <v>133</v>
      </c>
      <c r="E295" s="98" t="s">
        <v>382</v>
      </c>
      <c r="F295" s="98" t="s">
        <v>513</v>
      </c>
      <c r="G295" s="116">
        <f t="shared" si="38"/>
        <v>59217</v>
      </c>
      <c r="H295" s="116">
        <f t="shared" si="38"/>
        <v>59217</v>
      </c>
      <c r="I295" s="116">
        <f t="shared" si="31"/>
        <v>100</v>
      </c>
    </row>
    <row r="296" spans="1:9" ht="12.75">
      <c r="A296" s="97" t="s">
        <v>514</v>
      </c>
      <c r="B296" s="98"/>
      <c r="C296" s="98" t="s">
        <v>229</v>
      </c>
      <c r="D296" s="98" t="s">
        <v>133</v>
      </c>
      <c r="E296" s="98" t="s">
        <v>382</v>
      </c>
      <c r="F296" s="98" t="s">
        <v>515</v>
      </c>
      <c r="G296" s="116">
        <f t="shared" si="38"/>
        <v>59217</v>
      </c>
      <c r="H296" s="116">
        <f t="shared" si="38"/>
        <v>59217</v>
      </c>
      <c r="I296" s="116">
        <f t="shared" si="31"/>
        <v>100</v>
      </c>
    </row>
    <row r="297" spans="1:9" ht="63.75">
      <c r="A297" s="97" t="s">
        <v>545</v>
      </c>
      <c r="B297" s="98"/>
      <c r="C297" s="98" t="s">
        <v>229</v>
      </c>
      <c r="D297" s="98" t="s">
        <v>133</v>
      </c>
      <c r="E297" s="98" t="s">
        <v>382</v>
      </c>
      <c r="F297" s="98" t="s">
        <v>546</v>
      </c>
      <c r="G297" s="118">
        <v>59217</v>
      </c>
      <c r="H297" s="118">
        <v>59217</v>
      </c>
      <c r="I297" s="118">
        <f t="shared" si="31"/>
        <v>100</v>
      </c>
    </row>
    <row r="298" spans="1:9" ht="38.25">
      <c r="A298" s="97" t="s">
        <v>761</v>
      </c>
      <c r="B298" s="98"/>
      <c r="C298" s="98" t="s">
        <v>229</v>
      </c>
      <c r="D298" s="98" t="s">
        <v>133</v>
      </c>
      <c r="E298" s="98" t="s">
        <v>383</v>
      </c>
      <c r="F298" s="98" t="s">
        <v>121</v>
      </c>
      <c r="G298" s="116">
        <f>G299+G303+G307</f>
        <v>2819.273</v>
      </c>
      <c r="H298" s="116">
        <f>H299+H303+H307</f>
        <v>2819.117</v>
      </c>
      <c r="I298" s="116">
        <f t="shared" si="31"/>
        <v>100</v>
      </c>
    </row>
    <row r="299" spans="1:9" ht="38.25">
      <c r="A299" s="97" t="s">
        <v>542</v>
      </c>
      <c r="B299" s="98"/>
      <c r="C299" s="98" t="s">
        <v>229</v>
      </c>
      <c r="D299" s="98" t="s">
        <v>133</v>
      </c>
      <c r="E299" s="98" t="s">
        <v>384</v>
      </c>
      <c r="F299" s="98" t="s">
        <v>121</v>
      </c>
      <c r="G299" s="116">
        <f aca="true" t="shared" si="39" ref="G299:H301">G300</f>
        <v>1507</v>
      </c>
      <c r="H299" s="116">
        <f t="shared" si="39"/>
        <v>1507</v>
      </c>
      <c r="I299" s="116">
        <f t="shared" si="31"/>
        <v>100</v>
      </c>
    </row>
    <row r="300" spans="1:9" ht="51">
      <c r="A300" s="97" t="s">
        <v>512</v>
      </c>
      <c r="B300" s="98"/>
      <c r="C300" s="98" t="s">
        <v>229</v>
      </c>
      <c r="D300" s="98" t="s">
        <v>133</v>
      </c>
      <c r="E300" s="98" t="s">
        <v>384</v>
      </c>
      <c r="F300" s="98" t="s">
        <v>513</v>
      </c>
      <c r="G300" s="116">
        <f t="shared" si="39"/>
        <v>1507</v>
      </c>
      <c r="H300" s="116">
        <f t="shared" si="39"/>
        <v>1507</v>
      </c>
      <c r="I300" s="116">
        <f t="shared" si="31"/>
        <v>100</v>
      </c>
    </row>
    <row r="301" spans="1:9" ht="12.75">
      <c r="A301" s="97" t="s">
        <v>514</v>
      </c>
      <c r="B301" s="98"/>
      <c r="C301" s="98" t="s">
        <v>229</v>
      </c>
      <c r="D301" s="98" t="s">
        <v>133</v>
      </c>
      <c r="E301" s="98" t="s">
        <v>384</v>
      </c>
      <c r="F301" s="98" t="s">
        <v>515</v>
      </c>
      <c r="G301" s="116">
        <f t="shared" si="39"/>
        <v>1507</v>
      </c>
      <c r="H301" s="116">
        <f t="shared" si="39"/>
        <v>1507</v>
      </c>
      <c r="I301" s="116">
        <f t="shared" si="31"/>
        <v>100</v>
      </c>
    </row>
    <row r="302" spans="1:9" ht="25.5">
      <c r="A302" s="97" t="s">
        <v>516</v>
      </c>
      <c r="B302" s="98"/>
      <c r="C302" s="98" t="s">
        <v>229</v>
      </c>
      <c r="D302" s="98" t="s">
        <v>133</v>
      </c>
      <c r="E302" s="98" t="s">
        <v>384</v>
      </c>
      <c r="F302" s="98" t="s">
        <v>517</v>
      </c>
      <c r="G302" s="118">
        <v>1507</v>
      </c>
      <c r="H302" s="118">
        <v>1507</v>
      </c>
      <c r="I302" s="118">
        <f t="shared" si="31"/>
        <v>100</v>
      </c>
    </row>
    <row r="303" spans="1:9" ht="51">
      <c r="A303" s="97" t="s">
        <v>385</v>
      </c>
      <c r="B303" s="98"/>
      <c r="C303" s="98" t="s">
        <v>229</v>
      </c>
      <c r="D303" s="98" t="s">
        <v>133</v>
      </c>
      <c r="E303" s="98" t="s">
        <v>386</v>
      </c>
      <c r="F303" s="98" t="s">
        <v>121</v>
      </c>
      <c r="G303" s="116">
        <f aca="true" t="shared" si="40" ref="G303:H305">G304</f>
        <v>1012.273</v>
      </c>
      <c r="H303" s="116">
        <f t="shared" si="40"/>
        <v>1012.273</v>
      </c>
      <c r="I303" s="116">
        <f t="shared" si="31"/>
        <v>100</v>
      </c>
    </row>
    <row r="304" spans="1:9" ht="51">
      <c r="A304" s="97" t="s">
        <v>512</v>
      </c>
      <c r="B304" s="98"/>
      <c r="C304" s="98" t="s">
        <v>229</v>
      </c>
      <c r="D304" s="98" t="s">
        <v>133</v>
      </c>
      <c r="E304" s="98" t="s">
        <v>386</v>
      </c>
      <c r="F304" s="98" t="s">
        <v>513</v>
      </c>
      <c r="G304" s="116">
        <f t="shared" si="40"/>
        <v>1012.273</v>
      </c>
      <c r="H304" s="116">
        <f t="shared" si="40"/>
        <v>1012.273</v>
      </c>
      <c r="I304" s="116">
        <f t="shared" si="31"/>
        <v>100</v>
      </c>
    </row>
    <row r="305" spans="1:9" ht="12.75">
      <c r="A305" s="97" t="s">
        <v>514</v>
      </c>
      <c r="B305" s="98"/>
      <c r="C305" s="98" t="s">
        <v>229</v>
      </c>
      <c r="D305" s="98" t="s">
        <v>133</v>
      </c>
      <c r="E305" s="98" t="s">
        <v>386</v>
      </c>
      <c r="F305" s="98" t="s">
        <v>515</v>
      </c>
      <c r="G305" s="116">
        <f t="shared" si="40"/>
        <v>1012.273</v>
      </c>
      <c r="H305" s="116">
        <f t="shared" si="40"/>
        <v>1012.273</v>
      </c>
      <c r="I305" s="116">
        <f t="shared" si="31"/>
        <v>100</v>
      </c>
    </row>
    <row r="306" spans="1:9" ht="25.5">
      <c r="A306" s="97" t="s">
        <v>516</v>
      </c>
      <c r="B306" s="98"/>
      <c r="C306" s="98" t="s">
        <v>229</v>
      </c>
      <c r="D306" s="98" t="s">
        <v>133</v>
      </c>
      <c r="E306" s="98" t="s">
        <v>386</v>
      </c>
      <c r="F306" s="98" t="s">
        <v>517</v>
      </c>
      <c r="G306" s="118">
        <v>1012.273</v>
      </c>
      <c r="H306" s="118">
        <v>1012.273</v>
      </c>
      <c r="I306" s="118">
        <f t="shared" si="31"/>
        <v>100</v>
      </c>
    </row>
    <row r="307" spans="1:9" ht="51">
      <c r="A307" s="97" t="s">
        <v>552</v>
      </c>
      <c r="B307" s="98"/>
      <c r="C307" s="98" t="s">
        <v>229</v>
      </c>
      <c r="D307" s="98" t="s">
        <v>133</v>
      </c>
      <c r="E307" s="98" t="s">
        <v>553</v>
      </c>
      <c r="F307" s="98"/>
      <c r="G307" s="116">
        <f aca="true" t="shared" si="41" ref="G307:H309">SUM(G308)</f>
        <v>300</v>
      </c>
      <c r="H307" s="116">
        <f t="shared" si="41"/>
        <v>299.844</v>
      </c>
      <c r="I307" s="116">
        <f t="shared" si="31"/>
        <v>99.9</v>
      </c>
    </row>
    <row r="308" spans="1:9" ht="51">
      <c r="A308" s="97" t="s">
        <v>512</v>
      </c>
      <c r="B308" s="98"/>
      <c r="C308" s="98" t="s">
        <v>229</v>
      </c>
      <c r="D308" s="98" t="s">
        <v>133</v>
      </c>
      <c r="E308" s="98" t="s">
        <v>553</v>
      </c>
      <c r="F308" s="98" t="s">
        <v>513</v>
      </c>
      <c r="G308" s="116">
        <f t="shared" si="41"/>
        <v>300</v>
      </c>
      <c r="H308" s="116">
        <f t="shared" si="41"/>
        <v>299.844</v>
      </c>
      <c r="I308" s="116">
        <f t="shared" si="31"/>
        <v>99.9</v>
      </c>
    </row>
    <row r="309" spans="1:9" ht="12.75">
      <c r="A309" s="97" t="s">
        <v>514</v>
      </c>
      <c r="B309" s="98"/>
      <c r="C309" s="98" t="s">
        <v>229</v>
      </c>
      <c r="D309" s="98" t="s">
        <v>133</v>
      </c>
      <c r="E309" s="98" t="s">
        <v>553</v>
      </c>
      <c r="F309" s="98" t="s">
        <v>515</v>
      </c>
      <c r="G309" s="116">
        <f t="shared" si="41"/>
        <v>300</v>
      </c>
      <c r="H309" s="116">
        <f t="shared" si="41"/>
        <v>299.844</v>
      </c>
      <c r="I309" s="116">
        <f t="shared" si="31"/>
        <v>99.9</v>
      </c>
    </row>
    <row r="310" spans="1:9" ht="25.5">
      <c r="A310" s="97" t="s">
        <v>516</v>
      </c>
      <c r="B310" s="98"/>
      <c r="C310" s="98" t="s">
        <v>229</v>
      </c>
      <c r="D310" s="98" t="s">
        <v>133</v>
      </c>
      <c r="E310" s="98" t="s">
        <v>553</v>
      </c>
      <c r="F310" s="98" t="s">
        <v>517</v>
      </c>
      <c r="G310" s="118">
        <v>300</v>
      </c>
      <c r="H310" s="118">
        <v>299.844</v>
      </c>
      <c r="I310" s="118">
        <f t="shared" si="31"/>
        <v>99.9</v>
      </c>
    </row>
    <row r="311" spans="1:9" ht="25.5">
      <c r="A311" s="97" t="s">
        <v>826</v>
      </c>
      <c r="B311" s="98"/>
      <c r="C311" s="98" t="s">
        <v>229</v>
      </c>
      <c r="D311" s="98" t="s">
        <v>229</v>
      </c>
      <c r="E311" s="98" t="s">
        <v>855</v>
      </c>
      <c r="F311" s="98" t="s">
        <v>121</v>
      </c>
      <c r="G311" s="115">
        <f>G312+G320+G324</f>
        <v>1287.86</v>
      </c>
      <c r="H311" s="115">
        <f>H312+H320+H324</f>
        <v>1287.86</v>
      </c>
      <c r="I311" s="115">
        <f t="shared" si="31"/>
        <v>100</v>
      </c>
    </row>
    <row r="312" spans="1:9" ht="12.75">
      <c r="A312" s="97" t="s">
        <v>46</v>
      </c>
      <c r="B312" s="98"/>
      <c r="C312" s="98" t="s">
        <v>229</v>
      </c>
      <c r="D312" s="98" t="s">
        <v>229</v>
      </c>
      <c r="E312" s="98" t="s">
        <v>378</v>
      </c>
      <c r="F312" s="98" t="s">
        <v>121</v>
      </c>
      <c r="G312" s="116">
        <f>G313</f>
        <v>902</v>
      </c>
      <c r="H312" s="116">
        <f>H313</f>
        <v>902</v>
      </c>
      <c r="I312" s="116">
        <f t="shared" si="31"/>
        <v>100</v>
      </c>
    </row>
    <row r="313" spans="1:9" ht="51">
      <c r="A313" s="97" t="s">
        <v>767</v>
      </c>
      <c r="B313" s="98"/>
      <c r="C313" s="98" t="s">
        <v>229</v>
      </c>
      <c r="D313" s="98" t="s">
        <v>229</v>
      </c>
      <c r="E313" s="98" t="s">
        <v>388</v>
      </c>
      <c r="F313" s="98" t="s">
        <v>121</v>
      </c>
      <c r="G313" s="116">
        <f>G314+G317</f>
        <v>902</v>
      </c>
      <c r="H313" s="116">
        <f>H314+H317</f>
        <v>902</v>
      </c>
      <c r="I313" s="116">
        <f t="shared" si="31"/>
        <v>100</v>
      </c>
    </row>
    <row r="314" spans="1:9" ht="25.5">
      <c r="A314" s="97" t="s">
        <v>554</v>
      </c>
      <c r="B314" s="98"/>
      <c r="C314" s="98" t="s">
        <v>229</v>
      </c>
      <c r="D314" s="98" t="s">
        <v>229</v>
      </c>
      <c r="E314" s="98" t="s">
        <v>388</v>
      </c>
      <c r="F314" s="98" t="s">
        <v>500</v>
      </c>
      <c r="G314" s="116">
        <f>G315</f>
        <v>576.36</v>
      </c>
      <c r="H314" s="116">
        <f>H315</f>
        <v>576.36</v>
      </c>
      <c r="I314" s="116">
        <f t="shared" si="31"/>
        <v>100</v>
      </c>
    </row>
    <row r="315" spans="1:9" ht="38.25">
      <c r="A315" s="97" t="s">
        <v>555</v>
      </c>
      <c r="B315" s="98"/>
      <c r="C315" s="98" t="s">
        <v>229</v>
      </c>
      <c r="D315" s="98" t="s">
        <v>229</v>
      </c>
      <c r="E315" s="98" t="s">
        <v>388</v>
      </c>
      <c r="F315" s="98" t="s">
        <v>556</v>
      </c>
      <c r="G315" s="116">
        <f>G316</f>
        <v>576.36</v>
      </c>
      <c r="H315" s="116">
        <f>H316</f>
        <v>576.36</v>
      </c>
      <c r="I315" s="116">
        <f t="shared" si="31"/>
        <v>100</v>
      </c>
    </row>
    <row r="316" spans="1:9" ht="25.5">
      <c r="A316" s="97" t="s">
        <v>557</v>
      </c>
      <c r="B316" s="98"/>
      <c r="C316" s="98" t="s">
        <v>229</v>
      </c>
      <c r="D316" s="98" t="s">
        <v>229</v>
      </c>
      <c r="E316" s="98" t="s">
        <v>388</v>
      </c>
      <c r="F316" s="98" t="s">
        <v>558</v>
      </c>
      <c r="G316" s="118">
        <v>576.36</v>
      </c>
      <c r="H316" s="118">
        <v>576.36</v>
      </c>
      <c r="I316" s="118">
        <f t="shared" si="31"/>
        <v>100</v>
      </c>
    </row>
    <row r="317" spans="1:9" ht="51">
      <c r="A317" s="97" t="s">
        <v>512</v>
      </c>
      <c r="B317" s="98"/>
      <c r="C317" s="98" t="s">
        <v>229</v>
      </c>
      <c r="D317" s="98" t="s">
        <v>229</v>
      </c>
      <c r="E317" s="98" t="s">
        <v>388</v>
      </c>
      <c r="F317" s="98" t="s">
        <v>513</v>
      </c>
      <c r="G317" s="116">
        <f>G318</f>
        <v>325.64</v>
      </c>
      <c r="H317" s="116">
        <f>H318</f>
        <v>325.64</v>
      </c>
      <c r="I317" s="116">
        <f t="shared" si="31"/>
        <v>100</v>
      </c>
    </row>
    <row r="318" spans="1:9" ht="12.75">
      <c r="A318" s="97" t="s">
        <v>514</v>
      </c>
      <c r="B318" s="98"/>
      <c r="C318" s="98" t="s">
        <v>229</v>
      </c>
      <c r="D318" s="98" t="s">
        <v>229</v>
      </c>
      <c r="E318" s="98" t="s">
        <v>388</v>
      </c>
      <c r="F318" s="98" t="s">
        <v>515</v>
      </c>
      <c r="G318" s="116">
        <f>G319</f>
        <v>325.64</v>
      </c>
      <c r="H318" s="116">
        <f>H319</f>
        <v>325.64</v>
      </c>
      <c r="I318" s="116">
        <f t="shared" si="31"/>
        <v>100</v>
      </c>
    </row>
    <row r="319" spans="1:9" ht="25.5">
      <c r="A319" s="97" t="s">
        <v>516</v>
      </c>
      <c r="B319" s="98"/>
      <c r="C319" s="98" t="s">
        <v>229</v>
      </c>
      <c r="D319" s="98" t="s">
        <v>229</v>
      </c>
      <c r="E319" s="98" t="s">
        <v>388</v>
      </c>
      <c r="F319" s="98" t="s">
        <v>517</v>
      </c>
      <c r="G319" s="118">
        <v>325.64</v>
      </c>
      <c r="H319" s="118">
        <v>325.64</v>
      </c>
      <c r="I319" s="118">
        <f t="shared" si="31"/>
        <v>100</v>
      </c>
    </row>
    <row r="320" spans="1:9" ht="25.5">
      <c r="A320" s="97" t="s">
        <v>794</v>
      </c>
      <c r="B320" s="98"/>
      <c r="C320" s="98" t="s">
        <v>229</v>
      </c>
      <c r="D320" s="98" t="s">
        <v>229</v>
      </c>
      <c r="E320" s="98" t="s">
        <v>389</v>
      </c>
      <c r="F320" s="98" t="s">
        <v>121</v>
      </c>
      <c r="G320" s="116">
        <f aca="true" t="shared" si="42" ref="G320:H322">G321</f>
        <v>34.3</v>
      </c>
      <c r="H320" s="116">
        <f t="shared" si="42"/>
        <v>34.3</v>
      </c>
      <c r="I320" s="116">
        <f t="shared" si="31"/>
        <v>100</v>
      </c>
    </row>
    <row r="321" spans="1:9" ht="25.5">
      <c r="A321" s="97" t="s">
        <v>476</v>
      </c>
      <c r="B321" s="98"/>
      <c r="C321" s="98" t="s">
        <v>229</v>
      </c>
      <c r="D321" s="98" t="s">
        <v>229</v>
      </c>
      <c r="E321" s="98" t="s">
        <v>389</v>
      </c>
      <c r="F321" s="98" t="s">
        <v>477</v>
      </c>
      <c r="G321" s="116">
        <f t="shared" si="42"/>
        <v>34.3</v>
      </c>
      <c r="H321" s="116">
        <f t="shared" si="42"/>
        <v>34.3</v>
      </c>
      <c r="I321" s="116">
        <f t="shared" si="31"/>
        <v>100</v>
      </c>
    </row>
    <row r="322" spans="1:9" ht="25.5">
      <c r="A322" s="97" t="s">
        <v>478</v>
      </c>
      <c r="B322" s="98"/>
      <c r="C322" s="98" t="s">
        <v>229</v>
      </c>
      <c r="D322" s="98" t="s">
        <v>229</v>
      </c>
      <c r="E322" s="98" t="s">
        <v>389</v>
      </c>
      <c r="F322" s="98" t="s">
        <v>479</v>
      </c>
      <c r="G322" s="116">
        <f t="shared" si="42"/>
        <v>34.3</v>
      </c>
      <c r="H322" s="116">
        <f t="shared" si="42"/>
        <v>34.3</v>
      </c>
      <c r="I322" s="116">
        <f t="shared" si="31"/>
        <v>100</v>
      </c>
    </row>
    <row r="323" spans="1:9" ht="25.5">
      <c r="A323" s="97" t="s">
        <v>482</v>
      </c>
      <c r="B323" s="98"/>
      <c r="C323" s="98" t="s">
        <v>229</v>
      </c>
      <c r="D323" s="98" t="s">
        <v>229</v>
      </c>
      <c r="E323" s="98" t="s">
        <v>389</v>
      </c>
      <c r="F323" s="98" t="s">
        <v>483</v>
      </c>
      <c r="G323" s="118">
        <f>54-19.7</f>
        <v>34.3</v>
      </c>
      <c r="H323" s="118">
        <v>34.3</v>
      </c>
      <c r="I323" s="118">
        <f t="shared" si="31"/>
        <v>100</v>
      </c>
    </row>
    <row r="324" spans="1:9" ht="51">
      <c r="A324" s="97" t="s">
        <v>560</v>
      </c>
      <c r="B324" s="98"/>
      <c r="C324" s="98" t="s">
        <v>229</v>
      </c>
      <c r="D324" s="98" t="s">
        <v>229</v>
      </c>
      <c r="E324" s="98" t="s">
        <v>390</v>
      </c>
      <c r="F324" s="98" t="s">
        <v>121</v>
      </c>
      <c r="G324" s="116">
        <f>G325+G328</f>
        <v>351.56</v>
      </c>
      <c r="H324" s="116">
        <f>H325+H328</f>
        <v>351.56</v>
      </c>
      <c r="I324" s="116">
        <f t="shared" si="31"/>
        <v>100</v>
      </c>
    </row>
    <row r="325" spans="1:9" ht="25.5">
      <c r="A325" s="97" t="s">
        <v>554</v>
      </c>
      <c r="B325" s="98"/>
      <c r="C325" s="98" t="s">
        <v>229</v>
      </c>
      <c r="D325" s="98" t="s">
        <v>229</v>
      </c>
      <c r="E325" s="98" t="s">
        <v>390</v>
      </c>
      <c r="F325" s="98" t="s">
        <v>500</v>
      </c>
      <c r="G325" s="116">
        <f>G326</f>
        <v>99</v>
      </c>
      <c r="H325" s="116">
        <f>H326</f>
        <v>99</v>
      </c>
      <c r="I325" s="116">
        <f t="shared" si="31"/>
        <v>100</v>
      </c>
    </row>
    <row r="326" spans="1:9" ht="38.25">
      <c r="A326" s="97" t="s">
        <v>555</v>
      </c>
      <c r="B326" s="98"/>
      <c r="C326" s="98" t="s">
        <v>229</v>
      </c>
      <c r="D326" s="98" t="s">
        <v>229</v>
      </c>
      <c r="E326" s="98" t="s">
        <v>390</v>
      </c>
      <c r="F326" s="98" t="s">
        <v>556</v>
      </c>
      <c r="G326" s="116">
        <f>G327</f>
        <v>99</v>
      </c>
      <c r="H326" s="116">
        <f>H327</f>
        <v>99</v>
      </c>
      <c r="I326" s="116">
        <f aca="true" t="shared" si="43" ref="I326:I384">ROUND(H326/G326*100,1)</f>
        <v>100</v>
      </c>
    </row>
    <row r="327" spans="1:9" ht="25.5">
      <c r="A327" s="97" t="s">
        <v>557</v>
      </c>
      <c r="B327" s="98"/>
      <c r="C327" s="98" t="s">
        <v>229</v>
      </c>
      <c r="D327" s="98" t="s">
        <v>229</v>
      </c>
      <c r="E327" s="98" t="s">
        <v>390</v>
      </c>
      <c r="F327" s="98" t="s">
        <v>558</v>
      </c>
      <c r="G327" s="118">
        <v>99</v>
      </c>
      <c r="H327" s="118">
        <v>99</v>
      </c>
      <c r="I327" s="118">
        <f t="shared" si="43"/>
        <v>100</v>
      </c>
    </row>
    <row r="328" spans="1:9" ht="51">
      <c r="A328" s="97" t="s">
        <v>512</v>
      </c>
      <c r="B328" s="98"/>
      <c r="C328" s="98" t="s">
        <v>229</v>
      </c>
      <c r="D328" s="98" t="s">
        <v>229</v>
      </c>
      <c r="E328" s="98" t="s">
        <v>390</v>
      </c>
      <c r="F328" s="98" t="s">
        <v>513</v>
      </c>
      <c r="G328" s="116">
        <f>G329</f>
        <v>252.56</v>
      </c>
      <c r="H328" s="116">
        <f>H329</f>
        <v>252.56</v>
      </c>
      <c r="I328" s="116">
        <f t="shared" si="43"/>
        <v>100</v>
      </c>
    </row>
    <row r="329" spans="1:9" ht="12.75">
      <c r="A329" s="97" t="s">
        <v>514</v>
      </c>
      <c r="B329" s="98"/>
      <c r="C329" s="98" t="s">
        <v>229</v>
      </c>
      <c r="D329" s="98" t="s">
        <v>229</v>
      </c>
      <c r="E329" s="98" t="s">
        <v>390</v>
      </c>
      <c r="F329" s="98" t="s">
        <v>515</v>
      </c>
      <c r="G329" s="116">
        <f>G330</f>
        <v>252.56</v>
      </c>
      <c r="H329" s="116">
        <f>H330</f>
        <v>252.56</v>
      </c>
      <c r="I329" s="116">
        <f t="shared" si="43"/>
        <v>100</v>
      </c>
    </row>
    <row r="330" spans="1:9" ht="25.5">
      <c r="A330" s="97" t="s">
        <v>516</v>
      </c>
      <c r="B330" s="98"/>
      <c r="C330" s="98" t="s">
        <v>229</v>
      </c>
      <c r="D330" s="98" t="s">
        <v>229</v>
      </c>
      <c r="E330" s="98" t="s">
        <v>390</v>
      </c>
      <c r="F330" s="98" t="s">
        <v>517</v>
      </c>
      <c r="G330" s="118">
        <v>252.56</v>
      </c>
      <c r="H330" s="118">
        <v>252.56</v>
      </c>
      <c r="I330" s="118">
        <f t="shared" si="43"/>
        <v>100</v>
      </c>
    </row>
    <row r="331" spans="1:9" ht="12.75">
      <c r="A331" s="113" t="s">
        <v>391</v>
      </c>
      <c r="B331" s="197"/>
      <c r="C331" s="197" t="s">
        <v>249</v>
      </c>
      <c r="D331" s="197" t="s">
        <v>854</v>
      </c>
      <c r="E331" s="96" t="s">
        <v>855</v>
      </c>
      <c r="F331" s="96" t="s">
        <v>121</v>
      </c>
      <c r="G331" s="114">
        <f>G332+G339</f>
        <v>9675.476</v>
      </c>
      <c r="H331" s="114">
        <f>H332+H339</f>
        <v>9674.115960000001</v>
      </c>
      <c r="I331" s="114">
        <f t="shared" si="43"/>
        <v>100</v>
      </c>
    </row>
    <row r="332" spans="1:9" ht="12.75">
      <c r="A332" s="97" t="s">
        <v>828</v>
      </c>
      <c r="B332" s="98"/>
      <c r="C332" s="98" t="s">
        <v>249</v>
      </c>
      <c r="D332" s="98" t="s">
        <v>131</v>
      </c>
      <c r="E332" s="98" t="s">
        <v>855</v>
      </c>
      <c r="F332" s="98" t="s">
        <v>121</v>
      </c>
      <c r="G332" s="115">
        <f aca="true" t="shared" si="44" ref="G332:H337">G333</f>
        <v>9376.476</v>
      </c>
      <c r="H332" s="115">
        <f t="shared" si="44"/>
        <v>9376.47572</v>
      </c>
      <c r="I332" s="115">
        <f t="shared" si="43"/>
        <v>100</v>
      </c>
    </row>
    <row r="333" spans="1:9" ht="25.5">
      <c r="A333" s="97" t="s">
        <v>675</v>
      </c>
      <c r="B333" s="98"/>
      <c r="C333" s="98" t="s">
        <v>249</v>
      </c>
      <c r="D333" s="98" t="s">
        <v>131</v>
      </c>
      <c r="E333" s="98" t="s">
        <v>392</v>
      </c>
      <c r="F333" s="98" t="s">
        <v>121</v>
      </c>
      <c r="G333" s="116">
        <f t="shared" si="44"/>
        <v>9376.476</v>
      </c>
      <c r="H333" s="116">
        <f t="shared" si="44"/>
        <v>9376.47572</v>
      </c>
      <c r="I333" s="116">
        <f t="shared" si="43"/>
        <v>100</v>
      </c>
    </row>
    <row r="334" spans="1:9" ht="51">
      <c r="A334" s="97" t="s">
        <v>563</v>
      </c>
      <c r="B334" s="98"/>
      <c r="C334" s="98" t="s">
        <v>249</v>
      </c>
      <c r="D334" s="98" t="s">
        <v>131</v>
      </c>
      <c r="E334" s="98" t="s">
        <v>393</v>
      </c>
      <c r="F334" s="98" t="s">
        <v>121</v>
      </c>
      <c r="G334" s="116">
        <f t="shared" si="44"/>
        <v>9376.476</v>
      </c>
      <c r="H334" s="116">
        <f t="shared" si="44"/>
        <v>9376.47572</v>
      </c>
      <c r="I334" s="116">
        <f t="shared" si="43"/>
        <v>100</v>
      </c>
    </row>
    <row r="335" spans="1:9" ht="51">
      <c r="A335" s="97" t="s">
        <v>565</v>
      </c>
      <c r="B335" s="98"/>
      <c r="C335" s="98" t="s">
        <v>249</v>
      </c>
      <c r="D335" s="98" t="s">
        <v>131</v>
      </c>
      <c r="E335" s="98" t="s">
        <v>394</v>
      </c>
      <c r="F335" s="98" t="s">
        <v>121</v>
      </c>
      <c r="G335" s="116">
        <f t="shared" si="44"/>
        <v>9376.476</v>
      </c>
      <c r="H335" s="116">
        <f t="shared" si="44"/>
        <v>9376.47572</v>
      </c>
      <c r="I335" s="116">
        <f t="shared" si="43"/>
        <v>100</v>
      </c>
    </row>
    <row r="336" spans="1:9" ht="51">
      <c r="A336" s="97" t="s">
        <v>512</v>
      </c>
      <c r="B336" s="98"/>
      <c r="C336" s="98" t="s">
        <v>249</v>
      </c>
      <c r="D336" s="98" t="s">
        <v>131</v>
      </c>
      <c r="E336" s="98" t="s">
        <v>394</v>
      </c>
      <c r="F336" s="98" t="s">
        <v>513</v>
      </c>
      <c r="G336" s="116">
        <f t="shared" si="44"/>
        <v>9376.476</v>
      </c>
      <c r="H336" s="116">
        <f t="shared" si="44"/>
        <v>9376.47572</v>
      </c>
      <c r="I336" s="116">
        <f t="shared" si="43"/>
        <v>100</v>
      </c>
    </row>
    <row r="337" spans="1:9" ht="12.75">
      <c r="A337" s="97" t="s">
        <v>514</v>
      </c>
      <c r="B337" s="98"/>
      <c r="C337" s="98" t="s">
        <v>249</v>
      </c>
      <c r="D337" s="98" t="s">
        <v>131</v>
      </c>
      <c r="E337" s="98" t="s">
        <v>394</v>
      </c>
      <c r="F337" s="98" t="s">
        <v>515</v>
      </c>
      <c r="G337" s="116">
        <f t="shared" si="44"/>
        <v>9376.476</v>
      </c>
      <c r="H337" s="116">
        <f t="shared" si="44"/>
        <v>9376.47572</v>
      </c>
      <c r="I337" s="116">
        <f t="shared" si="43"/>
        <v>100</v>
      </c>
    </row>
    <row r="338" spans="1:9" ht="63.75">
      <c r="A338" s="97" t="s">
        <v>545</v>
      </c>
      <c r="B338" s="98"/>
      <c r="C338" s="98" t="s">
        <v>249</v>
      </c>
      <c r="D338" s="98" t="s">
        <v>131</v>
      </c>
      <c r="E338" s="98" t="s">
        <v>394</v>
      </c>
      <c r="F338" s="98" t="s">
        <v>546</v>
      </c>
      <c r="G338" s="118">
        <v>9376.476</v>
      </c>
      <c r="H338" s="118">
        <v>9376.47572</v>
      </c>
      <c r="I338" s="118">
        <f t="shared" si="43"/>
        <v>100</v>
      </c>
    </row>
    <row r="339" spans="1:9" ht="25.5">
      <c r="A339" s="97" t="s">
        <v>395</v>
      </c>
      <c r="B339" s="98"/>
      <c r="C339" s="98" t="s">
        <v>249</v>
      </c>
      <c r="D339" s="98" t="s">
        <v>138</v>
      </c>
      <c r="E339" s="98" t="s">
        <v>855</v>
      </c>
      <c r="F339" s="98" t="s">
        <v>121</v>
      </c>
      <c r="G339" s="116">
        <f aca="true" t="shared" si="45" ref="G339:H342">G340</f>
        <v>299</v>
      </c>
      <c r="H339" s="116">
        <f t="shared" si="45"/>
        <v>297.64024</v>
      </c>
      <c r="I339" s="116">
        <f t="shared" si="43"/>
        <v>99.5</v>
      </c>
    </row>
    <row r="340" spans="1:9" ht="38.25">
      <c r="A340" s="97" t="s">
        <v>772</v>
      </c>
      <c r="B340" s="98"/>
      <c r="C340" s="98" t="s">
        <v>249</v>
      </c>
      <c r="D340" s="98" t="s">
        <v>138</v>
      </c>
      <c r="E340" s="98" t="s">
        <v>795</v>
      </c>
      <c r="F340" s="98" t="s">
        <v>121</v>
      </c>
      <c r="G340" s="116">
        <f t="shared" si="45"/>
        <v>299</v>
      </c>
      <c r="H340" s="116">
        <f t="shared" si="45"/>
        <v>297.64024</v>
      </c>
      <c r="I340" s="116">
        <f t="shared" si="43"/>
        <v>99.5</v>
      </c>
    </row>
    <row r="341" spans="1:9" ht="25.5">
      <c r="A341" s="97" t="s">
        <v>476</v>
      </c>
      <c r="B341" s="98"/>
      <c r="C341" s="98" t="s">
        <v>249</v>
      </c>
      <c r="D341" s="98" t="s">
        <v>138</v>
      </c>
      <c r="E341" s="98" t="s">
        <v>795</v>
      </c>
      <c r="F341" s="98" t="s">
        <v>477</v>
      </c>
      <c r="G341" s="116">
        <f t="shared" si="45"/>
        <v>299</v>
      </c>
      <c r="H341" s="116">
        <f t="shared" si="45"/>
        <v>297.64024</v>
      </c>
      <c r="I341" s="116">
        <f t="shared" si="43"/>
        <v>99.5</v>
      </c>
    </row>
    <row r="342" spans="1:9" ht="25.5">
      <c r="A342" s="97" t="s">
        <v>478</v>
      </c>
      <c r="B342" s="98"/>
      <c r="C342" s="98" t="s">
        <v>249</v>
      </c>
      <c r="D342" s="98" t="s">
        <v>138</v>
      </c>
      <c r="E342" s="98" t="s">
        <v>795</v>
      </c>
      <c r="F342" s="98" t="s">
        <v>479</v>
      </c>
      <c r="G342" s="116">
        <f t="shared" si="45"/>
        <v>299</v>
      </c>
      <c r="H342" s="116">
        <f t="shared" si="45"/>
        <v>297.64024</v>
      </c>
      <c r="I342" s="116">
        <f t="shared" si="43"/>
        <v>99.5</v>
      </c>
    </row>
    <row r="343" spans="1:9" ht="25.5">
      <c r="A343" s="100" t="s">
        <v>482</v>
      </c>
      <c r="B343" s="101"/>
      <c r="C343" s="101" t="s">
        <v>249</v>
      </c>
      <c r="D343" s="101" t="s">
        <v>138</v>
      </c>
      <c r="E343" s="101" t="s">
        <v>795</v>
      </c>
      <c r="F343" s="101" t="s">
        <v>483</v>
      </c>
      <c r="G343" s="125">
        <v>299</v>
      </c>
      <c r="H343" s="125">
        <v>297.64024</v>
      </c>
      <c r="I343" s="125">
        <f t="shared" si="43"/>
        <v>99.5</v>
      </c>
    </row>
    <row r="344" spans="1:9" ht="12.75">
      <c r="A344" s="128" t="s">
        <v>397</v>
      </c>
      <c r="B344" s="206"/>
      <c r="C344" s="206" t="s">
        <v>254</v>
      </c>
      <c r="D344" s="206" t="s">
        <v>854</v>
      </c>
      <c r="E344" s="102" t="s">
        <v>855</v>
      </c>
      <c r="F344" s="102" t="s">
        <v>121</v>
      </c>
      <c r="G344" s="127">
        <f>G345+G351+G373</f>
        <v>5648.068</v>
      </c>
      <c r="H344" s="127">
        <f>H345+H351+H373</f>
        <v>4756.09387</v>
      </c>
      <c r="I344" s="127">
        <f t="shared" si="43"/>
        <v>84.2</v>
      </c>
    </row>
    <row r="345" spans="1:9" ht="12.75">
      <c r="A345" s="97" t="s">
        <v>829</v>
      </c>
      <c r="B345" s="98"/>
      <c r="C345" s="98" t="s">
        <v>254</v>
      </c>
      <c r="D345" s="98" t="s">
        <v>131</v>
      </c>
      <c r="E345" s="98" t="s">
        <v>855</v>
      </c>
      <c r="F345" s="98" t="s">
        <v>121</v>
      </c>
      <c r="G345" s="115">
        <f aca="true" t="shared" si="46" ref="G345:H349">G346</f>
        <v>14.5</v>
      </c>
      <c r="H345" s="115">
        <f t="shared" si="46"/>
        <v>14.49242</v>
      </c>
      <c r="I345" s="115">
        <f t="shared" si="43"/>
        <v>99.9</v>
      </c>
    </row>
    <row r="346" spans="1:9" ht="25.5">
      <c r="A346" s="97" t="s">
        <v>255</v>
      </c>
      <c r="B346" s="98"/>
      <c r="C346" s="98" t="s">
        <v>254</v>
      </c>
      <c r="D346" s="98" t="s">
        <v>131</v>
      </c>
      <c r="E346" s="98" t="s">
        <v>398</v>
      </c>
      <c r="F346" s="98" t="s">
        <v>121</v>
      </c>
      <c r="G346" s="116">
        <f t="shared" si="46"/>
        <v>14.5</v>
      </c>
      <c r="H346" s="116">
        <f t="shared" si="46"/>
        <v>14.49242</v>
      </c>
      <c r="I346" s="116">
        <f t="shared" si="43"/>
        <v>99.9</v>
      </c>
    </row>
    <row r="347" spans="1:9" ht="38.25">
      <c r="A347" s="97" t="s">
        <v>774</v>
      </c>
      <c r="B347" s="98"/>
      <c r="C347" s="98" t="s">
        <v>254</v>
      </c>
      <c r="D347" s="98" t="s">
        <v>131</v>
      </c>
      <c r="E347" s="98" t="s">
        <v>399</v>
      </c>
      <c r="F347" s="98" t="s">
        <v>121</v>
      </c>
      <c r="G347" s="116">
        <f t="shared" si="46"/>
        <v>14.5</v>
      </c>
      <c r="H347" s="116">
        <f t="shared" si="46"/>
        <v>14.49242</v>
      </c>
      <c r="I347" s="116">
        <f t="shared" si="43"/>
        <v>99.9</v>
      </c>
    </row>
    <row r="348" spans="1:9" ht="25.5">
      <c r="A348" s="97" t="s">
        <v>554</v>
      </c>
      <c r="B348" s="98"/>
      <c r="C348" s="98" t="s">
        <v>254</v>
      </c>
      <c r="D348" s="98" t="s">
        <v>131</v>
      </c>
      <c r="E348" s="98" t="s">
        <v>399</v>
      </c>
      <c r="F348" s="98" t="s">
        <v>500</v>
      </c>
      <c r="G348" s="116">
        <f t="shared" si="46"/>
        <v>14.5</v>
      </c>
      <c r="H348" s="116">
        <f t="shared" si="46"/>
        <v>14.49242</v>
      </c>
      <c r="I348" s="116">
        <f t="shared" si="43"/>
        <v>99.9</v>
      </c>
    </row>
    <row r="349" spans="1:9" ht="38.25">
      <c r="A349" s="97" t="s">
        <v>555</v>
      </c>
      <c r="B349" s="98"/>
      <c r="C349" s="98" t="s">
        <v>254</v>
      </c>
      <c r="D349" s="98" t="s">
        <v>131</v>
      </c>
      <c r="E349" s="98" t="s">
        <v>399</v>
      </c>
      <c r="F349" s="98" t="s">
        <v>556</v>
      </c>
      <c r="G349" s="116">
        <f t="shared" si="46"/>
        <v>14.5</v>
      </c>
      <c r="H349" s="116">
        <f t="shared" si="46"/>
        <v>14.49242</v>
      </c>
      <c r="I349" s="116">
        <f t="shared" si="43"/>
        <v>99.9</v>
      </c>
    </row>
    <row r="350" spans="1:9" ht="38.25">
      <c r="A350" s="97" t="s">
        <v>567</v>
      </c>
      <c r="B350" s="98"/>
      <c r="C350" s="98" t="s">
        <v>254</v>
      </c>
      <c r="D350" s="98" t="s">
        <v>131</v>
      </c>
      <c r="E350" s="98" t="s">
        <v>399</v>
      </c>
      <c r="F350" s="98" t="s">
        <v>568</v>
      </c>
      <c r="G350" s="118">
        <v>14.5</v>
      </c>
      <c r="H350" s="118">
        <v>14.49242</v>
      </c>
      <c r="I350" s="118">
        <f t="shared" si="43"/>
        <v>99.9</v>
      </c>
    </row>
    <row r="351" spans="1:9" ht="12.75">
      <c r="A351" s="97" t="s">
        <v>830</v>
      </c>
      <c r="B351" s="98"/>
      <c r="C351" s="98" t="s">
        <v>254</v>
      </c>
      <c r="D351" s="98" t="s">
        <v>184</v>
      </c>
      <c r="E351" s="98" t="s">
        <v>855</v>
      </c>
      <c r="F351" s="98" t="s">
        <v>121</v>
      </c>
      <c r="G351" s="115">
        <f>G352+G358+G363+G369</f>
        <v>5389.968</v>
      </c>
      <c r="H351" s="115">
        <f>H352+H358+H363+H369</f>
        <v>4498.00145</v>
      </c>
      <c r="I351" s="115">
        <f t="shared" si="43"/>
        <v>83.5</v>
      </c>
    </row>
    <row r="352" spans="1:9" ht="12.75">
      <c r="A352" s="97" t="s">
        <v>569</v>
      </c>
      <c r="B352" s="98"/>
      <c r="C352" s="98" t="s">
        <v>254</v>
      </c>
      <c r="D352" s="98" t="s">
        <v>184</v>
      </c>
      <c r="E352" s="98" t="s">
        <v>400</v>
      </c>
      <c r="F352" s="98" t="s">
        <v>121</v>
      </c>
      <c r="G352" s="116">
        <f aca="true" t="shared" si="47" ref="G352:H356">G353</f>
        <v>610.873</v>
      </c>
      <c r="H352" s="116">
        <f t="shared" si="47"/>
        <v>493.19</v>
      </c>
      <c r="I352" s="116">
        <f t="shared" si="43"/>
        <v>80.7</v>
      </c>
    </row>
    <row r="353" spans="1:9" ht="25.5">
      <c r="A353" s="97" t="s">
        <v>811</v>
      </c>
      <c r="B353" s="98"/>
      <c r="C353" s="98" t="s">
        <v>254</v>
      </c>
      <c r="D353" s="98" t="s">
        <v>184</v>
      </c>
      <c r="E353" s="98" t="s">
        <v>401</v>
      </c>
      <c r="F353" s="98" t="s">
        <v>121</v>
      </c>
      <c r="G353" s="116">
        <f t="shared" si="47"/>
        <v>610.873</v>
      </c>
      <c r="H353" s="116">
        <f t="shared" si="47"/>
        <v>493.19</v>
      </c>
      <c r="I353" s="116">
        <f t="shared" si="43"/>
        <v>80.7</v>
      </c>
    </row>
    <row r="354" spans="1:9" ht="25.5">
      <c r="A354" s="97" t="s">
        <v>812</v>
      </c>
      <c r="B354" s="98"/>
      <c r="C354" s="98" t="s">
        <v>254</v>
      </c>
      <c r="D354" s="98" t="s">
        <v>184</v>
      </c>
      <c r="E354" s="98" t="s">
        <v>402</v>
      </c>
      <c r="F354" s="98" t="s">
        <v>121</v>
      </c>
      <c r="G354" s="116">
        <f t="shared" si="47"/>
        <v>610.873</v>
      </c>
      <c r="H354" s="116">
        <f t="shared" si="47"/>
        <v>493.19</v>
      </c>
      <c r="I354" s="116">
        <f t="shared" si="43"/>
        <v>80.7</v>
      </c>
    </row>
    <row r="355" spans="1:9" ht="25.5">
      <c r="A355" s="97" t="s">
        <v>554</v>
      </c>
      <c r="B355" s="98"/>
      <c r="C355" s="98" t="s">
        <v>254</v>
      </c>
      <c r="D355" s="98" t="s">
        <v>184</v>
      </c>
      <c r="E355" s="98" t="s">
        <v>402</v>
      </c>
      <c r="F355" s="98" t="s">
        <v>500</v>
      </c>
      <c r="G355" s="116">
        <f t="shared" si="47"/>
        <v>610.873</v>
      </c>
      <c r="H355" s="116">
        <f t="shared" si="47"/>
        <v>493.19</v>
      </c>
      <c r="I355" s="116">
        <f t="shared" si="43"/>
        <v>80.7</v>
      </c>
    </row>
    <row r="356" spans="1:9" ht="38.25">
      <c r="A356" s="97" t="s">
        <v>555</v>
      </c>
      <c r="B356" s="98"/>
      <c r="C356" s="98" t="s">
        <v>254</v>
      </c>
      <c r="D356" s="98" t="s">
        <v>184</v>
      </c>
      <c r="E356" s="98" t="s">
        <v>402</v>
      </c>
      <c r="F356" s="98" t="s">
        <v>556</v>
      </c>
      <c r="G356" s="116">
        <f t="shared" si="47"/>
        <v>610.873</v>
      </c>
      <c r="H356" s="116">
        <f t="shared" si="47"/>
        <v>493.19</v>
      </c>
      <c r="I356" s="116">
        <f t="shared" si="43"/>
        <v>80.7</v>
      </c>
    </row>
    <row r="357" spans="1:9" ht="25.5">
      <c r="A357" s="97" t="s">
        <v>571</v>
      </c>
      <c r="B357" s="98"/>
      <c r="C357" s="98" t="s">
        <v>254</v>
      </c>
      <c r="D357" s="98" t="s">
        <v>184</v>
      </c>
      <c r="E357" s="98" t="s">
        <v>402</v>
      </c>
      <c r="F357" s="98" t="s">
        <v>572</v>
      </c>
      <c r="G357" s="118">
        <v>610.873</v>
      </c>
      <c r="H357" s="118">
        <v>493.19</v>
      </c>
      <c r="I357" s="118">
        <f t="shared" si="43"/>
        <v>80.7</v>
      </c>
    </row>
    <row r="358" spans="1:9" ht="12.75">
      <c r="A358" s="97" t="s">
        <v>171</v>
      </c>
      <c r="B358" s="98"/>
      <c r="C358" s="98" t="s">
        <v>254</v>
      </c>
      <c r="D358" s="98" t="s">
        <v>184</v>
      </c>
      <c r="E358" s="98" t="s">
        <v>403</v>
      </c>
      <c r="F358" s="98" t="s">
        <v>121</v>
      </c>
      <c r="G358" s="116">
        <f aca="true" t="shared" si="48" ref="G358:H361">G359</f>
        <v>3263</v>
      </c>
      <c r="H358" s="116">
        <f t="shared" si="48"/>
        <v>2800.78145</v>
      </c>
      <c r="I358" s="116">
        <f t="shared" si="43"/>
        <v>85.8</v>
      </c>
    </row>
    <row r="359" spans="1:9" ht="51">
      <c r="A359" s="97" t="s">
        <v>259</v>
      </c>
      <c r="B359" s="98"/>
      <c r="C359" s="98" t="s">
        <v>254</v>
      </c>
      <c r="D359" s="98" t="s">
        <v>184</v>
      </c>
      <c r="E359" s="98" t="s">
        <v>404</v>
      </c>
      <c r="F359" s="98" t="s">
        <v>121</v>
      </c>
      <c r="G359" s="116">
        <f t="shared" si="48"/>
        <v>3263</v>
      </c>
      <c r="H359" s="116">
        <f t="shared" si="48"/>
        <v>2800.78145</v>
      </c>
      <c r="I359" s="116">
        <f t="shared" si="43"/>
        <v>85.8</v>
      </c>
    </row>
    <row r="360" spans="1:9" ht="25.5">
      <c r="A360" s="97" t="s">
        <v>554</v>
      </c>
      <c r="B360" s="98"/>
      <c r="C360" s="98" t="s">
        <v>254</v>
      </c>
      <c r="D360" s="98" t="s">
        <v>184</v>
      </c>
      <c r="E360" s="98" t="s">
        <v>404</v>
      </c>
      <c r="F360" s="98" t="s">
        <v>500</v>
      </c>
      <c r="G360" s="116">
        <f t="shared" si="48"/>
        <v>3263</v>
      </c>
      <c r="H360" s="116">
        <f t="shared" si="48"/>
        <v>2800.78145</v>
      </c>
      <c r="I360" s="116">
        <f t="shared" si="43"/>
        <v>85.8</v>
      </c>
    </row>
    <row r="361" spans="1:9" ht="25.5">
      <c r="A361" s="97" t="s">
        <v>573</v>
      </c>
      <c r="B361" s="98"/>
      <c r="C361" s="98" t="s">
        <v>254</v>
      </c>
      <c r="D361" s="98" t="s">
        <v>184</v>
      </c>
      <c r="E361" s="98" t="s">
        <v>404</v>
      </c>
      <c r="F361" s="98" t="s">
        <v>574</v>
      </c>
      <c r="G361" s="116">
        <f t="shared" si="48"/>
        <v>3263</v>
      </c>
      <c r="H361" s="116">
        <f t="shared" si="48"/>
        <v>2800.78145</v>
      </c>
      <c r="I361" s="116">
        <f t="shared" si="43"/>
        <v>85.8</v>
      </c>
    </row>
    <row r="362" spans="1:9" ht="38.25">
      <c r="A362" s="97" t="s">
        <v>575</v>
      </c>
      <c r="B362" s="98"/>
      <c r="C362" s="98" t="s">
        <v>254</v>
      </c>
      <c r="D362" s="98" t="s">
        <v>184</v>
      </c>
      <c r="E362" s="98" t="s">
        <v>404</v>
      </c>
      <c r="F362" s="98" t="s">
        <v>576</v>
      </c>
      <c r="G362" s="118">
        <v>3263</v>
      </c>
      <c r="H362" s="118">
        <v>2800.78145</v>
      </c>
      <c r="I362" s="118">
        <f t="shared" si="43"/>
        <v>85.8</v>
      </c>
    </row>
    <row r="363" spans="1:9" ht="12.75">
      <c r="A363" s="97" t="s">
        <v>46</v>
      </c>
      <c r="B363" s="98"/>
      <c r="C363" s="98" t="s">
        <v>254</v>
      </c>
      <c r="D363" s="98" t="s">
        <v>184</v>
      </c>
      <c r="E363" s="98" t="s">
        <v>378</v>
      </c>
      <c r="F363" s="98" t="s">
        <v>121</v>
      </c>
      <c r="G363" s="116">
        <f aca="true" t="shared" si="49" ref="G363:H367">G364</f>
        <v>1078.095</v>
      </c>
      <c r="H363" s="116">
        <f t="shared" si="49"/>
        <v>850.377</v>
      </c>
      <c r="I363" s="116">
        <f t="shared" si="43"/>
        <v>78.9</v>
      </c>
    </row>
    <row r="364" spans="1:9" ht="25.5">
      <c r="A364" s="97" t="s">
        <v>579</v>
      </c>
      <c r="B364" s="98"/>
      <c r="C364" s="98" t="s">
        <v>254</v>
      </c>
      <c r="D364" s="98" t="s">
        <v>184</v>
      </c>
      <c r="E364" s="98" t="s">
        <v>405</v>
      </c>
      <c r="F364" s="98" t="s">
        <v>121</v>
      </c>
      <c r="G364" s="116">
        <f t="shared" si="49"/>
        <v>1078.095</v>
      </c>
      <c r="H364" s="116">
        <f t="shared" si="49"/>
        <v>850.377</v>
      </c>
      <c r="I364" s="116">
        <f t="shared" si="43"/>
        <v>78.9</v>
      </c>
    </row>
    <row r="365" spans="1:9" ht="63.75">
      <c r="A365" s="97" t="s">
        <v>581</v>
      </c>
      <c r="B365" s="98"/>
      <c r="C365" s="98" t="s">
        <v>254</v>
      </c>
      <c r="D365" s="98" t="s">
        <v>184</v>
      </c>
      <c r="E365" s="98" t="s">
        <v>406</v>
      </c>
      <c r="F365" s="98" t="s">
        <v>121</v>
      </c>
      <c r="G365" s="116">
        <f t="shared" si="49"/>
        <v>1078.095</v>
      </c>
      <c r="H365" s="116">
        <f t="shared" si="49"/>
        <v>850.377</v>
      </c>
      <c r="I365" s="116">
        <f t="shared" si="43"/>
        <v>78.9</v>
      </c>
    </row>
    <row r="366" spans="1:9" ht="25.5">
      <c r="A366" s="97" t="s">
        <v>554</v>
      </c>
      <c r="B366" s="98"/>
      <c r="C366" s="98" t="s">
        <v>254</v>
      </c>
      <c r="D366" s="98" t="s">
        <v>184</v>
      </c>
      <c r="E366" s="98" t="s">
        <v>406</v>
      </c>
      <c r="F366" s="98" t="s">
        <v>500</v>
      </c>
      <c r="G366" s="116">
        <f t="shared" si="49"/>
        <v>1078.095</v>
      </c>
      <c r="H366" s="116">
        <f t="shared" si="49"/>
        <v>850.377</v>
      </c>
      <c r="I366" s="116">
        <f t="shared" si="43"/>
        <v>78.9</v>
      </c>
    </row>
    <row r="367" spans="1:9" ht="38.25">
      <c r="A367" s="97" t="s">
        <v>555</v>
      </c>
      <c r="B367" s="98"/>
      <c r="C367" s="98" t="s">
        <v>254</v>
      </c>
      <c r="D367" s="98" t="s">
        <v>184</v>
      </c>
      <c r="E367" s="98" t="s">
        <v>406</v>
      </c>
      <c r="F367" s="98" t="s">
        <v>556</v>
      </c>
      <c r="G367" s="116">
        <f t="shared" si="49"/>
        <v>1078.095</v>
      </c>
      <c r="H367" s="116">
        <f t="shared" si="49"/>
        <v>850.377</v>
      </c>
      <c r="I367" s="116">
        <f t="shared" si="43"/>
        <v>78.9</v>
      </c>
    </row>
    <row r="368" spans="1:9" ht="25.5">
      <c r="A368" s="97" t="s">
        <v>571</v>
      </c>
      <c r="B368" s="98"/>
      <c r="C368" s="98" t="s">
        <v>254</v>
      </c>
      <c r="D368" s="98" t="s">
        <v>184</v>
      </c>
      <c r="E368" s="98" t="s">
        <v>406</v>
      </c>
      <c r="F368" s="98" t="s">
        <v>572</v>
      </c>
      <c r="G368" s="118">
        <v>1078.095</v>
      </c>
      <c r="H368" s="118">
        <v>850.377</v>
      </c>
      <c r="I368" s="118">
        <f t="shared" si="43"/>
        <v>78.9</v>
      </c>
    </row>
    <row r="369" spans="1:9" ht="38.25">
      <c r="A369" s="97" t="s">
        <v>796</v>
      </c>
      <c r="B369" s="98"/>
      <c r="C369" s="98" t="s">
        <v>254</v>
      </c>
      <c r="D369" s="98" t="s">
        <v>184</v>
      </c>
      <c r="E369" s="98" t="s">
        <v>407</v>
      </c>
      <c r="F369" s="98" t="s">
        <v>121</v>
      </c>
      <c r="G369" s="116">
        <f aca="true" t="shared" si="50" ref="G369:H371">G370</f>
        <v>438</v>
      </c>
      <c r="H369" s="116">
        <f t="shared" si="50"/>
        <v>353.653</v>
      </c>
      <c r="I369" s="116">
        <f t="shared" si="43"/>
        <v>80.7</v>
      </c>
    </row>
    <row r="370" spans="1:9" ht="25.5">
      <c r="A370" s="97" t="s">
        <v>554</v>
      </c>
      <c r="B370" s="98"/>
      <c r="C370" s="98" t="s">
        <v>254</v>
      </c>
      <c r="D370" s="98" t="s">
        <v>184</v>
      </c>
      <c r="E370" s="98" t="s">
        <v>407</v>
      </c>
      <c r="F370" s="98" t="s">
        <v>500</v>
      </c>
      <c r="G370" s="116">
        <f t="shared" si="50"/>
        <v>438</v>
      </c>
      <c r="H370" s="116">
        <f t="shared" si="50"/>
        <v>353.653</v>
      </c>
      <c r="I370" s="116">
        <f t="shared" si="43"/>
        <v>80.7</v>
      </c>
    </row>
    <row r="371" spans="1:9" ht="38.25">
      <c r="A371" s="97" t="s">
        <v>555</v>
      </c>
      <c r="B371" s="98"/>
      <c r="C371" s="98" t="s">
        <v>254</v>
      </c>
      <c r="D371" s="98" t="s">
        <v>184</v>
      </c>
      <c r="E371" s="98" t="s">
        <v>407</v>
      </c>
      <c r="F371" s="98" t="s">
        <v>556</v>
      </c>
      <c r="G371" s="116">
        <f t="shared" si="50"/>
        <v>438</v>
      </c>
      <c r="H371" s="116">
        <f t="shared" si="50"/>
        <v>353.653</v>
      </c>
      <c r="I371" s="116">
        <f t="shared" si="43"/>
        <v>80.7</v>
      </c>
    </row>
    <row r="372" spans="1:9" ht="25.5">
      <c r="A372" s="97" t="s">
        <v>571</v>
      </c>
      <c r="B372" s="98"/>
      <c r="C372" s="98" t="s">
        <v>254</v>
      </c>
      <c r="D372" s="98" t="s">
        <v>184</v>
      </c>
      <c r="E372" s="98" t="s">
        <v>407</v>
      </c>
      <c r="F372" s="98" t="s">
        <v>572</v>
      </c>
      <c r="G372" s="118">
        <f>500-62</f>
        <v>438</v>
      </c>
      <c r="H372" s="118">
        <v>353.653</v>
      </c>
      <c r="I372" s="118">
        <f t="shared" si="43"/>
        <v>80.7</v>
      </c>
    </row>
    <row r="373" spans="1:9" ht="25.5">
      <c r="A373" s="97" t="s">
        <v>832</v>
      </c>
      <c r="B373" s="98"/>
      <c r="C373" s="98" t="s">
        <v>254</v>
      </c>
      <c r="D373" s="98" t="s">
        <v>148</v>
      </c>
      <c r="E373" s="98" t="s">
        <v>855</v>
      </c>
      <c r="F373" s="98" t="s">
        <v>121</v>
      </c>
      <c r="G373" s="115">
        <f aca="true" t="shared" si="51" ref="G373:H375">G374</f>
        <v>243.6</v>
      </c>
      <c r="H373" s="115">
        <f t="shared" si="51"/>
        <v>243.6</v>
      </c>
      <c r="I373" s="115">
        <f t="shared" si="43"/>
        <v>100</v>
      </c>
    </row>
    <row r="374" spans="1:9" ht="12.75">
      <c r="A374" s="97" t="s">
        <v>142</v>
      </c>
      <c r="B374" s="98"/>
      <c r="C374" s="98" t="s">
        <v>254</v>
      </c>
      <c r="D374" s="98" t="s">
        <v>148</v>
      </c>
      <c r="E374" s="98" t="s">
        <v>863</v>
      </c>
      <c r="F374" s="98" t="s">
        <v>121</v>
      </c>
      <c r="G374" s="116">
        <f t="shared" si="51"/>
        <v>243.6</v>
      </c>
      <c r="H374" s="116">
        <f t="shared" si="51"/>
        <v>243.6</v>
      </c>
      <c r="I374" s="116">
        <f t="shared" si="43"/>
        <v>100</v>
      </c>
    </row>
    <row r="375" spans="1:9" ht="127.5">
      <c r="A375" s="97" t="s">
        <v>144</v>
      </c>
      <c r="B375" s="98"/>
      <c r="C375" s="98" t="s">
        <v>254</v>
      </c>
      <c r="D375" s="98" t="s">
        <v>148</v>
      </c>
      <c r="E375" s="98" t="s">
        <v>864</v>
      </c>
      <c r="F375" s="98" t="s">
        <v>121</v>
      </c>
      <c r="G375" s="116">
        <f t="shared" si="51"/>
        <v>243.6</v>
      </c>
      <c r="H375" s="116">
        <f t="shared" si="51"/>
        <v>243.6</v>
      </c>
      <c r="I375" s="116">
        <f t="shared" si="43"/>
        <v>100</v>
      </c>
    </row>
    <row r="376" spans="1:9" ht="102">
      <c r="A376" s="97" t="s">
        <v>120</v>
      </c>
      <c r="B376" s="98"/>
      <c r="C376" s="98" t="s">
        <v>254</v>
      </c>
      <c r="D376" s="98" t="s">
        <v>148</v>
      </c>
      <c r="E376" s="98" t="s">
        <v>408</v>
      </c>
      <c r="F376" s="98" t="s">
        <v>121</v>
      </c>
      <c r="G376" s="116">
        <f>G377+G380</f>
        <v>243.6</v>
      </c>
      <c r="H376" s="116">
        <f>H377+H380</f>
        <v>243.6</v>
      </c>
      <c r="I376" s="116">
        <f t="shared" si="43"/>
        <v>100</v>
      </c>
    </row>
    <row r="377" spans="1:9" ht="63.75">
      <c r="A377" s="97" t="s">
        <v>470</v>
      </c>
      <c r="B377" s="98"/>
      <c r="C377" s="98" t="s">
        <v>254</v>
      </c>
      <c r="D377" s="98" t="s">
        <v>148</v>
      </c>
      <c r="E377" s="98" t="s">
        <v>408</v>
      </c>
      <c r="F377" s="98" t="s">
        <v>471</v>
      </c>
      <c r="G377" s="116">
        <f>G378</f>
        <v>241.505</v>
      </c>
      <c r="H377" s="116">
        <f>H378</f>
        <v>241.505</v>
      </c>
      <c r="I377" s="116">
        <f t="shared" si="43"/>
        <v>100</v>
      </c>
    </row>
    <row r="378" spans="1:9" ht="25.5">
      <c r="A378" s="97" t="s">
        <v>472</v>
      </c>
      <c r="B378" s="98"/>
      <c r="C378" s="98" t="s">
        <v>254</v>
      </c>
      <c r="D378" s="98" t="s">
        <v>148</v>
      </c>
      <c r="E378" s="98" t="s">
        <v>408</v>
      </c>
      <c r="F378" s="98" t="s">
        <v>473</v>
      </c>
      <c r="G378" s="116">
        <f>G379</f>
        <v>241.505</v>
      </c>
      <c r="H378" s="116">
        <f>H379</f>
        <v>241.505</v>
      </c>
      <c r="I378" s="116">
        <f t="shared" si="43"/>
        <v>100</v>
      </c>
    </row>
    <row r="379" spans="1:9" ht="25.5">
      <c r="A379" s="97" t="s">
        <v>474</v>
      </c>
      <c r="B379" s="98"/>
      <c r="C379" s="98" t="s">
        <v>254</v>
      </c>
      <c r="D379" s="98" t="s">
        <v>148</v>
      </c>
      <c r="E379" s="98" t="s">
        <v>408</v>
      </c>
      <c r="F379" s="98" t="s">
        <v>475</v>
      </c>
      <c r="G379" s="118">
        <f>233.6+7.905</f>
        <v>241.505</v>
      </c>
      <c r="H379" s="118">
        <v>241.505</v>
      </c>
      <c r="I379" s="118">
        <f t="shared" si="43"/>
        <v>100</v>
      </c>
    </row>
    <row r="380" spans="1:9" ht="25.5">
      <c r="A380" s="97" t="s">
        <v>476</v>
      </c>
      <c r="B380" s="98"/>
      <c r="C380" s="98" t="s">
        <v>254</v>
      </c>
      <c r="D380" s="98" t="s">
        <v>148</v>
      </c>
      <c r="E380" s="98" t="s">
        <v>408</v>
      </c>
      <c r="F380" s="98" t="s">
        <v>477</v>
      </c>
      <c r="G380" s="116">
        <f>G381</f>
        <v>2.095</v>
      </c>
      <c r="H380" s="116">
        <f>H381</f>
        <v>2.095</v>
      </c>
      <c r="I380" s="116">
        <f t="shared" si="43"/>
        <v>100</v>
      </c>
    </row>
    <row r="381" spans="1:9" ht="25.5">
      <c r="A381" s="97" t="s">
        <v>478</v>
      </c>
      <c r="B381" s="98"/>
      <c r="C381" s="98" t="s">
        <v>254</v>
      </c>
      <c r="D381" s="98" t="s">
        <v>148</v>
      </c>
      <c r="E381" s="98" t="s">
        <v>408</v>
      </c>
      <c r="F381" s="98" t="s">
        <v>479</v>
      </c>
      <c r="G381" s="116">
        <f>G382</f>
        <v>2.095</v>
      </c>
      <c r="H381" s="116">
        <f>H382</f>
        <v>2.095</v>
      </c>
      <c r="I381" s="116">
        <f t="shared" si="43"/>
        <v>100</v>
      </c>
    </row>
    <row r="382" spans="1:9" ht="38.25">
      <c r="A382" s="97" t="s">
        <v>480</v>
      </c>
      <c r="B382" s="98"/>
      <c r="C382" s="98" t="s">
        <v>254</v>
      </c>
      <c r="D382" s="98" t="s">
        <v>148</v>
      </c>
      <c r="E382" s="98" t="s">
        <v>408</v>
      </c>
      <c r="F382" s="98" t="s">
        <v>481</v>
      </c>
      <c r="G382" s="118">
        <f>5-2.905</f>
        <v>2.095</v>
      </c>
      <c r="H382" s="118">
        <v>2.095</v>
      </c>
      <c r="I382" s="118">
        <f t="shared" si="43"/>
        <v>100</v>
      </c>
    </row>
    <row r="383" spans="1:9" ht="12.75">
      <c r="A383" s="128" t="s">
        <v>409</v>
      </c>
      <c r="B383" s="206"/>
      <c r="C383" s="206" t="s">
        <v>149</v>
      </c>
      <c r="D383" s="206" t="s">
        <v>854</v>
      </c>
      <c r="E383" s="102" t="s">
        <v>855</v>
      </c>
      <c r="F383" s="102" t="s">
        <v>121</v>
      </c>
      <c r="G383" s="127">
        <f aca="true" t="shared" si="52" ref="G383:H387">G384</f>
        <v>128.01999999999998</v>
      </c>
      <c r="H383" s="127">
        <f t="shared" si="52"/>
        <v>124.02</v>
      </c>
      <c r="I383" s="127">
        <f t="shared" si="43"/>
        <v>96.9</v>
      </c>
    </row>
    <row r="384" spans="1:9" ht="12.75">
      <c r="A384" s="97" t="s">
        <v>833</v>
      </c>
      <c r="B384" s="98"/>
      <c r="C384" s="98" t="s">
        <v>149</v>
      </c>
      <c r="D384" s="98" t="s">
        <v>133</v>
      </c>
      <c r="E384" s="98" t="s">
        <v>855</v>
      </c>
      <c r="F384" s="98" t="s">
        <v>121</v>
      </c>
      <c r="G384" s="115">
        <f t="shared" si="52"/>
        <v>128.01999999999998</v>
      </c>
      <c r="H384" s="115">
        <f t="shared" si="52"/>
        <v>124.02</v>
      </c>
      <c r="I384" s="115">
        <f t="shared" si="43"/>
        <v>96.9</v>
      </c>
    </row>
    <row r="385" spans="1:9" ht="38.25">
      <c r="A385" s="97" t="s">
        <v>797</v>
      </c>
      <c r="B385" s="98"/>
      <c r="C385" s="98" t="s">
        <v>149</v>
      </c>
      <c r="D385" s="98" t="s">
        <v>133</v>
      </c>
      <c r="E385" s="98" t="s">
        <v>410</v>
      </c>
      <c r="F385" s="98" t="s">
        <v>121</v>
      </c>
      <c r="G385" s="116">
        <f t="shared" si="52"/>
        <v>128.01999999999998</v>
      </c>
      <c r="H385" s="116">
        <f t="shared" si="52"/>
        <v>124.02</v>
      </c>
      <c r="I385" s="116">
        <f aca="true" t="shared" si="53" ref="I385:I435">ROUND(H385/G385*100,1)</f>
        <v>96.9</v>
      </c>
    </row>
    <row r="386" spans="1:9" ht="25.5">
      <c r="A386" s="97" t="s">
        <v>476</v>
      </c>
      <c r="B386" s="98"/>
      <c r="C386" s="98" t="s">
        <v>149</v>
      </c>
      <c r="D386" s="98" t="s">
        <v>133</v>
      </c>
      <c r="E386" s="98" t="s">
        <v>410</v>
      </c>
      <c r="F386" s="98" t="s">
        <v>477</v>
      </c>
      <c r="G386" s="116">
        <f t="shared" si="52"/>
        <v>128.01999999999998</v>
      </c>
      <c r="H386" s="116">
        <f t="shared" si="52"/>
        <v>124.02</v>
      </c>
      <c r="I386" s="116">
        <f t="shared" si="53"/>
        <v>96.9</v>
      </c>
    </row>
    <row r="387" spans="1:9" ht="25.5">
      <c r="A387" s="97" t="s">
        <v>478</v>
      </c>
      <c r="B387" s="98"/>
      <c r="C387" s="98" t="s">
        <v>149</v>
      </c>
      <c r="D387" s="98" t="s">
        <v>133</v>
      </c>
      <c r="E387" s="98" t="s">
        <v>410</v>
      </c>
      <c r="F387" s="98" t="s">
        <v>479</v>
      </c>
      <c r="G387" s="116">
        <f t="shared" si="52"/>
        <v>128.01999999999998</v>
      </c>
      <c r="H387" s="116">
        <f t="shared" si="52"/>
        <v>124.02</v>
      </c>
      <c r="I387" s="116">
        <f t="shared" si="53"/>
        <v>96.9</v>
      </c>
    </row>
    <row r="388" spans="1:9" ht="25.5">
      <c r="A388" s="105" t="s">
        <v>482</v>
      </c>
      <c r="B388" s="106"/>
      <c r="C388" s="106" t="s">
        <v>149</v>
      </c>
      <c r="D388" s="106" t="s">
        <v>133</v>
      </c>
      <c r="E388" s="106" t="s">
        <v>410</v>
      </c>
      <c r="F388" s="106" t="s">
        <v>483</v>
      </c>
      <c r="G388" s="119">
        <f>207-78.98</f>
        <v>128.01999999999998</v>
      </c>
      <c r="H388" s="119">
        <v>124.02</v>
      </c>
      <c r="I388" s="119">
        <f t="shared" si="53"/>
        <v>96.9</v>
      </c>
    </row>
    <row r="389" spans="1:9" ht="38.25">
      <c r="A389" s="123" t="s">
        <v>52</v>
      </c>
      <c r="B389" s="121" t="s">
        <v>112</v>
      </c>
      <c r="C389" s="121" t="s">
        <v>854</v>
      </c>
      <c r="D389" s="121" t="s">
        <v>854</v>
      </c>
      <c r="E389" s="121" t="s">
        <v>855</v>
      </c>
      <c r="F389" s="121" t="s">
        <v>121</v>
      </c>
      <c r="G389" s="124">
        <f>G390+G424+G437+G533+G550+G603</f>
        <v>100762.196</v>
      </c>
      <c r="H389" s="124">
        <f>H390+H424+H437+H533+H550+H603</f>
        <v>96981.16390999997</v>
      </c>
      <c r="I389" s="124">
        <f t="shared" si="53"/>
        <v>96.2</v>
      </c>
    </row>
    <row r="390" spans="1:9" ht="12.75">
      <c r="A390" s="122" t="s">
        <v>856</v>
      </c>
      <c r="B390" s="194"/>
      <c r="C390" s="194" t="s">
        <v>131</v>
      </c>
      <c r="D390" s="194" t="s">
        <v>854</v>
      </c>
      <c r="E390" s="98" t="s">
        <v>855</v>
      </c>
      <c r="F390" s="98" t="s">
        <v>121</v>
      </c>
      <c r="G390" s="115">
        <f>G391+G405</f>
        <v>4369.9</v>
      </c>
      <c r="H390" s="115">
        <f>H391+H405</f>
        <v>4342.80933</v>
      </c>
      <c r="I390" s="115">
        <f t="shared" si="53"/>
        <v>99.4</v>
      </c>
    </row>
    <row r="391" spans="1:9" ht="63.75">
      <c r="A391" s="97" t="s">
        <v>340</v>
      </c>
      <c r="B391" s="98"/>
      <c r="C391" s="98" t="s">
        <v>131</v>
      </c>
      <c r="D391" s="98" t="s">
        <v>148</v>
      </c>
      <c r="E391" s="98" t="s">
        <v>855</v>
      </c>
      <c r="F391" s="98" t="s">
        <v>121</v>
      </c>
      <c r="G391" s="115">
        <f>G392</f>
        <v>3578.5</v>
      </c>
      <c r="H391" s="115">
        <f>H392</f>
        <v>3551.40933</v>
      </c>
      <c r="I391" s="115">
        <f t="shared" si="53"/>
        <v>99.2</v>
      </c>
    </row>
    <row r="392" spans="1:9" ht="38.25">
      <c r="A392" s="97" t="s">
        <v>858</v>
      </c>
      <c r="B392" s="98"/>
      <c r="C392" s="98" t="s">
        <v>131</v>
      </c>
      <c r="D392" s="98" t="s">
        <v>148</v>
      </c>
      <c r="E392" s="98" t="s">
        <v>859</v>
      </c>
      <c r="F392" s="98" t="s">
        <v>121</v>
      </c>
      <c r="G392" s="116">
        <f>G393</f>
        <v>3578.5</v>
      </c>
      <c r="H392" s="116">
        <f>H393</f>
        <v>3551.40933</v>
      </c>
      <c r="I392" s="116">
        <f t="shared" si="53"/>
        <v>99.2</v>
      </c>
    </row>
    <row r="393" spans="1:9" ht="12.75">
      <c r="A393" s="97" t="s">
        <v>139</v>
      </c>
      <c r="B393" s="98"/>
      <c r="C393" s="98" t="s">
        <v>131</v>
      </c>
      <c r="D393" s="98" t="s">
        <v>148</v>
      </c>
      <c r="E393" s="98" t="s">
        <v>862</v>
      </c>
      <c r="F393" s="98" t="s">
        <v>121</v>
      </c>
      <c r="G393" s="116">
        <f>G394+G398+G402</f>
        <v>3578.5</v>
      </c>
      <c r="H393" s="116">
        <f>H394+H398+H402</f>
        <v>3551.40933</v>
      </c>
      <c r="I393" s="116">
        <f t="shared" si="53"/>
        <v>99.2</v>
      </c>
    </row>
    <row r="394" spans="1:9" ht="63.75">
      <c r="A394" s="97" t="s">
        <v>470</v>
      </c>
      <c r="B394" s="98"/>
      <c r="C394" s="98" t="s">
        <v>131</v>
      </c>
      <c r="D394" s="98" t="s">
        <v>148</v>
      </c>
      <c r="E394" s="98" t="s">
        <v>862</v>
      </c>
      <c r="F394" s="98" t="s">
        <v>471</v>
      </c>
      <c r="G394" s="116">
        <f>G395</f>
        <v>3328</v>
      </c>
      <c r="H394" s="116">
        <f>H395</f>
        <v>3326.34224</v>
      </c>
      <c r="I394" s="116">
        <f t="shared" si="53"/>
        <v>100</v>
      </c>
    </row>
    <row r="395" spans="1:9" ht="25.5">
      <c r="A395" s="97" t="s">
        <v>472</v>
      </c>
      <c r="B395" s="98"/>
      <c r="C395" s="98" t="s">
        <v>131</v>
      </c>
      <c r="D395" s="98" t="s">
        <v>148</v>
      </c>
      <c r="E395" s="98" t="s">
        <v>862</v>
      </c>
      <c r="F395" s="98" t="s">
        <v>473</v>
      </c>
      <c r="G395" s="116">
        <f>G396+G397</f>
        <v>3328</v>
      </c>
      <c r="H395" s="116">
        <f>H396+H397</f>
        <v>3326.34224</v>
      </c>
      <c r="I395" s="116">
        <f t="shared" si="53"/>
        <v>100</v>
      </c>
    </row>
    <row r="396" spans="1:9" ht="25.5">
      <c r="A396" s="97" t="s">
        <v>474</v>
      </c>
      <c r="B396" s="98"/>
      <c r="C396" s="98" t="s">
        <v>131</v>
      </c>
      <c r="D396" s="98" t="s">
        <v>148</v>
      </c>
      <c r="E396" s="98" t="s">
        <v>862</v>
      </c>
      <c r="F396" s="98" t="s">
        <v>475</v>
      </c>
      <c r="G396" s="118">
        <v>3327</v>
      </c>
      <c r="H396" s="118">
        <v>3326.14224</v>
      </c>
      <c r="I396" s="118">
        <f t="shared" si="53"/>
        <v>100</v>
      </c>
    </row>
    <row r="397" spans="1:9" ht="25.5">
      <c r="A397" s="97" t="s">
        <v>492</v>
      </c>
      <c r="B397" s="98"/>
      <c r="C397" s="98" t="s">
        <v>131</v>
      </c>
      <c r="D397" s="98" t="s">
        <v>148</v>
      </c>
      <c r="E397" s="98" t="s">
        <v>862</v>
      </c>
      <c r="F397" s="98" t="s">
        <v>493</v>
      </c>
      <c r="G397" s="118">
        <v>1</v>
      </c>
      <c r="H397" s="118">
        <v>0.2</v>
      </c>
      <c r="I397" s="118">
        <f t="shared" si="53"/>
        <v>20</v>
      </c>
    </row>
    <row r="398" spans="1:9" ht="25.5">
      <c r="A398" s="97" t="s">
        <v>476</v>
      </c>
      <c r="B398" s="98"/>
      <c r="C398" s="98" t="s">
        <v>131</v>
      </c>
      <c r="D398" s="98" t="s">
        <v>148</v>
      </c>
      <c r="E398" s="98" t="s">
        <v>862</v>
      </c>
      <c r="F398" s="98" t="s">
        <v>477</v>
      </c>
      <c r="G398" s="116">
        <f>G399</f>
        <v>246.5</v>
      </c>
      <c r="H398" s="116">
        <f>H399</f>
        <v>222.332</v>
      </c>
      <c r="I398" s="116">
        <f t="shared" si="53"/>
        <v>90.2</v>
      </c>
    </row>
    <row r="399" spans="1:9" ht="25.5">
      <c r="A399" s="97" t="s">
        <v>478</v>
      </c>
      <c r="B399" s="98"/>
      <c r="C399" s="98" t="s">
        <v>131</v>
      </c>
      <c r="D399" s="98" t="s">
        <v>148</v>
      </c>
      <c r="E399" s="98" t="s">
        <v>862</v>
      </c>
      <c r="F399" s="98" t="s">
        <v>479</v>
      </c>
      <c r="G399" s="116">
        <f>G400+G401</f>
        <v>246.5</v>
      </c>
      <c r="H399" s="116">
        <f>H400+H401</f>
        <v>222.332</v>
      </c>
      <c r="I399" s="116">
        <f t="shared" si="53"/>
        <v>90.2</v>
      </c>
    </row>
    <row r="400" spans="1:9" ht="38.25">
      <c r="A400" s="97" t="s">
        <v>480</v>
      </c>
      <c r="B400" s="98"/>
      <c r="C400" s="98" t="s">
        <v>131</v>
      </c>
      <c r="D400" s="98" t="s">
        <v>148</v>
      </c>
      <c r="E400" s="98" t="s">
        <v>862</v>
      </c>
      <c r="F400" s="98" t="s">
        <v>481</v>
      </c>
      <c r="G400" s="118">
        <v>182</v>
      </c>
      <c r="H400" s="118">
        <v>169.785</v>
      </c>
      <c r="I400" s="118">
        <f t="shared" si="53"/>
        <v>93.3</v>
      </c>
    </row>
    <row r="401" spans="1:9" ht="25.5">
      <c r="A401" s="97" t="s">
        <v>482</v>
      </c>
      <c r="B401" s="98"/>
      <c r="C401" s="98" t="s">
        <v>131</v>
      </c>
      <c r="D401" s="98" t="s">
        <v>148</v>
      </c>
      <c r="E401" s="98" t="s">
        <v>862</v>
      </c>
      <c r="F401" s="98" t="s">
        <v>483</v>
      </c>
      <c r="G401" s="118">
        <v>64.5</v>
      </c>
      <c r="H401" s="118">
        <v>52.547</v>
      </c>
      <c r="I401" s="118">
        <f t="shared" si="53"/>
        <v>81.5</v>
      </c>
    </row>
    <row r="402" spans="1:9" ht="12.75">
      <c r="A402" s="97" t="s">
        <v>484</v>
      </c>
      <c r="B402" s="98"/>
      <c r="C402" s="98" t="s">
        <v>131</v>
      </c>
      <c r="D402" s="98" t="s">
        <v>148</v>
      </c>
      <c r="E402" s="98" t="s">
        <v>862</v>
      </c>
      <c r="F402" s="98" t="s">
        <v>485</v>
      </c>
      <c r="G402" s="116">
        <f>G403</f>
        <v>4</v>
      </c>
      <c r="H402" s="116">
        <f>H403</f>
        <v>2.73509</v>
      </c>
      <c r="I402" s="116">
        <f t="shared" si="53"/>
        <v>68.4</v>
      </c>
    </row>
    <row r="403" spans="1:9" ht="25.5">
      <c r="A403" s="97" t="s">
        <v>486</v>
      </c>
      <c r="B403" s="98"/>
      <c r="C403" s="98" t="s">
        <v>131</v>
      </c>
      <c r="D403" s="98" t="s">
        <v>148</v>
      </c>
      <c r="E403" s="98" t="s">
        <v>862</v>
      </c>
      <c r="F403" s="98" t="s">
        <v>487</v>
      </c>
      <c r="G403" s="116">
        <f>G404</f>
        <v>4</v>
      </c>
      <c r="H403" s="116">
        <f>H404</f>
        <v>2.73509</v>
      </c>
      <c r="I403" s="116">
        <f t="shared" si="53"/>
        <v>68.4</v>
      </c>
    </row>
    <row r="404" spans="1:9" ht="25.5">
      <c r="A404" s="97" t="s">
        <v>490</v>
      </c>
      <c r="B404" s="98"/>
      <c r="C404" s="98" t="s">
        <v>131</v>
      </c>
      <c r="D404" s="98" t="s">
        <v>148</v>
      </c>
      <c r="E404" s="98" t="s">
        <v>862</v>
      </c>
      <c r="F404" s="98" t="s">
        <v>491</v>
      </c>
      <c r="G404" s="118">
        <v>4</v>
      </c>
      <c r="H404" s="118">
        <v>2.73509</v>
      </c>
      <c r="I404" s="118">
        <f t="shared" si="53"/>
        <v>68.4</v>
      </c>
    </row>
    <row r="405" spans="1:9" ht="25.5">
      <c r="A405" s="97" t="s">
        <v>341</v>
      </c>
      <c r="B405" s="98"/>
      <c r="C405" s="98" t="s">
        <v>131</v>
      </c>
      <c r="D405" s="98" t="s">
        <v>166</v>
      </c>
      <c r="E405" s="98" t="s">
        <v>855</v>
      </c>
      <c r="F405" s="98" t="s">
        <v>121</v>
      </c>
      <c r="G405" s="115">
        <f>G406+G411</f>
        <v>791.4</v>
      </c>
      <c r="H405" s="115">
        <f>H406+H411</f>
        <v>791.4</v>
      </c>
      <c r="I405" s="115">
        <f t="shared" si="53"/>
        <v>100</v>
      </c>
    </row>
    <row r="406" spans="1:9" ht="12.75">
      <c r="A406" s="97" t="s">
        <v>171</v>
      </c>
      <c r="B406" s="98"/>
      <c r="C406" s="98" t="s">
        <v>131</v>
      </c>
      <c r="D406" s="98" t="s">
        <v>166</v>
      </c>
      <c r="E406" s="98" t="s">
        <v>403</v>
      </c>
      <c r="F406" s="98" t="s">
        <v>121</v>
      </c>
      <c r="G406" s="116">
        <f aca="true" t="shared" si="54" ref="G406:H409">G407</f>
        <v>80.4</v>
      </c>
      <c r="H406" s="116">
        <f t="shared" si="54"/>
        <v>80.4</v>
      </c>
      <c r="I406" s="116">
        <f t="shared" si="53"/>
        <v>100</v>
      </c>
    </row>
    <row r="407" spans="1:9" ht="25.5">
      <c r="A407" s="97" t="s">
        <v>173</v>
      </c>
      <c r="B407" s="98"/>
      <c r="C407" s="98" t="s">
        <v>131</v>
      </c>
      <c r="D407" s="98" t="s">
        <v>166</v>
      </c>
      <c r="E407" s="98" t="s">
        <v>411</v>
      </c>
      <c r="F407" s="98" t="s">
        <v>121</v>
      </c>
      <c r="G407" s="116">
        <f t="shared" si="54"/>
        <v>80.4</v>
      </c>
      <c r="H407" s="116">
        <f t="shared" si="54"/>
        <v>80.4</v>
      </c>
      <c r="I407" s="116">
        <f t="shared" si="53"/>
        <v>100</v>
      </c>
    </row>
    <row r="408" spans="1:9" ht="76.5">
      <c r="A408" s="97" t="s">
        <v>116</v>
      </c>
      <c r="B408" s="98"/>
      <c r="C408" s="98" t="s">
        <v>131</v>
      </c>
      <c r="D408" s="98" t="s">
        <v>166</v>
      </c>
      <c r="E408" s="98" t="s">
        <v>412</v>
      </c>
      <c r="F408" s="98" t="s">
        <v>121</v>
      </c>
      <c r="G408" s="116">
        <f t="shared" si="54"/>
        <v>80.4</v>
      </c>
      <c r="H408" s="116">
        <f t="shared" si="54"/>
        <v>80.4</v>
      </c>
      <c r="I408" s="116">
        <f t="shared" si="53"/>
        <v>100</v>
      </c>
    </row>
    <row r="409" spans="1:9" ht="51">
      <c r="A409" s="97" t="s">
        <v>512</v>
      </c>
      <c r="B409" s="98"/>
      <c r="C409" s="98" t="s">
        <v>131</v>
      </c>
      <c r="D409" s="98" t="s">
        <v>166</v>
      </c>
      <c r="E409" s="98" t="s">
        <v>412</v>
      </c>
      <c r="F409" s="98" t="s">
        <v>513</v>
      </c>
      <c r="G409" s="116">
        <f t="shared" si="54"/>
        <v>80.4</v>
      </c>
      <c r="H409" s="116">
        <f t="shared" si="54"/>
        <v>80.4</v>
      </c>
      <c r="I409" s="116">
        <f t="shared" si="53"/>
        <v>100</v>
      </c>
    </row>
    <row r="410" spans="1:9" ht="38.25">
      <c r="A410" s="97" t="s">
        <v>735</v>
      </c>
      <c r="B410" s="98"/>
      <c r="C410" s="98" t="s">
        <v>131</v>
      </c>
      <c r="D410" s="98" t="s">
        <v>166</v>
      </c>
      <c r="E410" s="98" t="s">
        <v>412</v>
      </c>
      <c r="F410" s="98" t="s">
        <v>736</v>
      </c>
      <c r="G410" s="118">
        <v>80.4</v>
      </c>
      <c r="H410" s="118">
        <v>80.4</v>
      </c>
      <c r="I410" s="118">
        <f t="shared" si="53"/>
        <v>100</v>
      </c>
    </row>
    <row r="411" spans="1:9" ht="12.75">
      <c r="A411" s="97" t="s">
        <v>142</v>
      </c>
      <c r="B411" s="98"/>
      <c r="C411" s="98" t="s">
        <v>131</v>
      </c>
      <c r="D411" s="98" t="s">
        <v>166</v>
      </c>
      <c r="E411" s="98" t="s">
        <v>863</v>
      </c>
      <c r="F411" s="98" t="s">
        <v>121</v>
      </c>
      <c r="G411" s="116">
        <f>G412</f>
        <v>711</v>
      </c>
      <c r="H411" s="116">
        <f>H412</f>
        <v>711</v>
      </c>
      <c r="I411" s="116">
        <f t="shared" si="53"/>
        <v>100</v>
      </c>
    </row>
    <row r="412" spans="1:9" ht="127.5">
      <c r="A412" s="97" t="s">
        <v>144</v>
      </c>
      <c r="B412" s="98"/>
      <c r="C412" s="98" t="s">
        <v>131</v>
      </c>
      <c r="D412" s="98" t="s">
        <v>166</v>
      </c>
      <c r="E412" s="98" t="s">
        <v>864</v>
      </c>
      <c r="F412" s="98" t="s">
        <v>121</v>
      </c>
      <c r="G412" s="116">
        <f>G413</f>
        <v>711</v>
      </c>
      <c r="H412" s="116">
        <f>H413</f>
        <v>711</v>
      </c>
      <c r="I412" s="116">
        <f t="shared" si="53"/>
        <v>100</v>
      </c>
    </row>
    <row r="413" spans="1:9" ht="89.25">
      <c r="A413" s="97" t="s">
        <v>117</v>
      </c>
      <c r="B413" s="98"/>
      <c r="C413" s="98" t="s">
        <v>131</v>
      </c>
      <c r="D413" s="98" t="s">
        <v>166</v>
      </c>
      <c r="E413" s="98" t="s">
        <v>413</v>
      </c>
      <c r="F413" s="98" t="s">
        <v>121</v>
      </c>
      <c r="G413" s="116">
        <f>G414+G417+G421</f>
        <v>711</v>
      </c>
      <c r="H413" s="116">
        <f>H414+H417+H421</f>
        <v>711</v>
      </c>
      <c r="I413" s="116">
        <f t="shared" si="53"/>
        <v>100</v>
      </c>
    </row>
    <row r="414" spans="1:9" ht="63.75">
      <c r="A414" s="97" t="s">
        <v>470</v>
      </c>
      <c r="B414" s="98"/>
      <c r="C414" s="98" t="s">
        <v>131</v>
      </c>
      <c r="D414" s="98" t="s">
        <v>166</v>
      </c>
      <c r="E414" s="98" t="s">
        <v>413</v>
      </c>
      <c r="F414" s="98" t="s">
        <v>471</v>
      </c>
      <c r="G414" s="116">
        <f>G415</f>
        <v>682.13882</v>
      </c>
      <c r="H414" s="116">
        <f>H415</f>
        <v>682.13882</v>
      </c>
      <c r="I414" s="116">
        <f t="shared" si="53"/>
        <v>100</v>
      </c>
    </row>
    <row r="415" spans="1:9" ht="25.5">
      <c r="A415" s="97" t="s">
        <v>472</v>
      </c>
      <c r="B415" s="98"/>
      <c r="C415" s="98" t="s">
        <v>131</v>
      </c>
      <c r="D415" s="98" t="s">
        <v>166</v>
      </c>
      <c r="E415" s="98" t="s">
        <v>413</v>
      </c>
      <c r="F415" s="98" t="s">
        <v>473</v>
      </c>
      <c r="G415" s="116">
        <f>G416</f>
        <v>682.13882</v>
      </c>
      <c r="H415" s="116">
        <f>H416</f>
        <v>682.13882</v>
      </c>
      <c r="I415" s="116">
        <f t="shared" si="53"/>
        <v>100</v>
      </c>
    </row>
    <row r="416" spans="1:9" ht="25.5">
      <c r="A416" s="97" t="s">
        <v>474</v>
      </c>
      <c r="B416" s="98"/>
      <c r="C416" s="98" t="s">
        <v>131</v>
      </c>
      <c r="D416" s="98" t="s">
        <v>166</v>
      </c>
      <c r="E416" s="98" t="s">
        <v>413</v>
      </c>
      <c r="F416" s="98" t="s">
        <v>475</v>
      </c>
      <c r="G416" s="118">
        <v>682.13882</v>
      </c>
      <c r="H416" s="118">
        <v>682.13882</v>
      </c>
      <c r="I416" s="118">
        <f t="shared" si="53"/>
        <v>100</v>
      </c>
    </row>
    <row r="417" spans="1:9" ht="25.5">
      <c r="A417" s="97" t="s">
        <v>476</v>
      </c>
      <c r="B417" s="98"/>
      <c r="C417" s="98" t="s">
        <v>131</v>
      </c>
      <c r="D417" s="98" t="s">
        <v>166</v>
      </c>
      <c r="E417" s="98" t="s">
        <v>413</v>
      </c>
      <c r="F417" s="98" t="s">
        <v>477</v>
      </c>
      <c r="G417" s="116">
        <f>G418</f>
        <v>28.84232</v>
      </c>
      <c r="H417" s="116">
        <f>H418</f>
        <v>28.84232</v>
      </c>
      <c r="I417" s="116">
        <f t="shared" si="53"/>
        <v>100</v>
      </c>
    </row>
    <row r="418" spans="1:9" ht="25.5">
      <c r="A418" s="97" t="s">
        <v>478</v>
      </c>
      <c r="B418" s="98"/>
      <c r="C418" s="98" t="s">
        <v>131</v>
      </c>
      <c r="D418" s="98" t="s">
        <v>166</v>
      </c>
      <c r="E418" s="98" t="s">
        <v>413</v>
      </c>
      <c r="F418" s="98" t="s">
        <v>479</v>
      </c>
      <c r="G418" s="116">
        <f>G419+G420</f>
        <v>28.84232</v>
      </c>
      <c r="H418" s="116">
        <f>H419+H420</f>
        <v>28.84232</v>
      </c>
      <c r="I418" s="116">
        <f t="shared" si="53"/>
        <v>100</v>
      </c>
    </row>
    <row r="419" spans="1:9" ht="38.25">
      <c r="A419" s="97" t="s">
        <v>480</v>
      </c>
      <c r="B419" s="98"/>
      <c r="C419" s="98" t="s">
        <v>131</v>
      </c>
      <c r="D419" s="98" t="s">
        <v>166</v>
      </c>
      <c r="E419" s="98" t="s">
        <v>413</v>
      </c>
      <c r="F419" s="98" t="s">
        <v>481</v>
      </c>
      <c r="G419" s="118">
        <f>20.9+2.8</f>
        <v>23.7</v>
      </c>
      <c r="H419" s="118">
        <f>20.9+2.8</f>
        <v>23.7</v>
      </c>
      <c r="I419" s="118">
        <f t="shared" si="53"/>
        <v>100</v>
      </c>
    </row>
    <row r="420" spans="1:9" ht="25.5">
      <c r="A420" s="97" t="s">
        <v>482</v>
      </c>
      <c r="B420" s="98"/>
      <c r="C420" s="98" t="s">
        <v>131</v>
      </c>
      <c r="D420" s="98" t="s">
        <v>166</v>
      </c>
      <c r="E420" s="98" t="s">
        <v>413</v>
      </c>
      <c r="F420" s="98" t="s">
        <v>483</v>
      </c>
      <c r="G420" s="118">
        <v>5.14232</v>
      </c>
      <c r="H420" s="118">
        <v>5.14232</v>
      </c>
      <c r="I420" s="118">
        <f t="shared" si="53"/>
        <v>100</v>
      </c>
    </row>
    <row r="421" spans="1:9" ht="12.75">
      <c r="A421" s="97" t="s">
        <v>484</v>
      </c>
      <c r="B421" s="98"/>
      <c r="C421" s="98" t="s">
        <v>131</v>
      </c>
      <c r="D421" s="98" t="s">
        <v>166</v>
      </c>
      <c r="E421" s="98" t="s">
        <v>413</v>
      </c>
      <c r="F421" s="98" t="s">
        <v>485</v>
      </c>
      <c r="G421" s="116">
        <f>G422</f>
        <v>0.01886</v>
      </c>
      <c r="H421" s="116">
        <f>H422</f>
        <v>0.01886</v>
      </c>
      <c r="I421" s="116">
        <f t="shared" si="53"/>
        <v>100</v>
      </c>
    </row>
    <row r="422" spans="1:9" ht="25.5">
      <c r="A422" s="97" t="s">
        <v>486</v>
      </c>
      <c r="B422" s="98"/>
      <c r="C422" s="98" t="s">
        <v>131</v>
      </c>
      <c r="D422" s="98" t="s">
        <v>166</v>
      </c>
      <c r="E422" s="98" t="s">
        <v>413</v>
      </c>
      <c r="F422" s="98" t="s">
        <v>487</v>
      </c>
      <c r="G422" s="116">
        <f>G423</f>
        <v>0.01886</v>
      </c>
      <c r="H422" s="116">
        <f>H423</f>
        <v>0.01886</v>
      </c>
      <c r="I422" s="116">
        <f t="shared" si="53"/>
        <v>100</v>
      </c>
    </row>
    <row r="423" spans="1:9" ht="25.5">
      <c r="A423" s="97" t="s">
        <v>490</v>
      </c>
      <c r="B423" s="98"/>
      <c r="C423" s="98" t="s">
        <v>131</v>
      </c>
      <c r="D423" s="98" t="s">
        <v>166</v>
      </c>
      <c r="E423" s="98" t="s">
        <v>413</v>
      </c>
      <c r="F423" s="98" t="s">
        <v>491</v>
      </c>
      <c r="G423" s="118">
        <v>0.01886</v>
      </c>
      <c r="H423" s="118">
        <v>0.01886</v>
      </c>
      <c r="I423" s="118">
        <f t="shared" si="53"/>
        <v>100</v>
      </c>
    </row>
    <row r="424" spans="1:9" ht="12.75">
      <c r="A424" s="128" t="s">
        <v>884</v>
      </c>
      <c r="B424" s="206"/>
      <c r="C424" s="206" t="s">
        <v>138</v>
      </c>
      <c r="D424" s="206" t="s">
        <v>854</v>
      </c>
      <c r="E424" s="102" t="s">
        <v>855</v>
      </c>
      <c r="F424" s="102" t="s">
        <v>121</v>
      </c>
      <c r="G424" s="127">
        <f>G425+G432</f>
        <v>240.2</v>
      </c>
      <c r="H424" s="127">
        <f>H425+H432</f>
        <v>240.18</v>
      </c>
      <c r="I424" s="127">
        <f t="shared" si="53"/>
        <v>100</v>
      </c>
    </row>
    <row r="425" spans="1:9" ht="12.75">
      <c r="A425" s="97" t="s">
        <v>345</v>
      </c>
      <c r="B425" s="98"/>
      <c r="C425" s="98" t="s">
        <v>138</v>
      </c>
      <c r="D425" s="98" t="s">
        <v>131</v>
      </c>
      <c r="E425" s="98" t="s">
        <v>855</v>
      </c>
      <c r="F425" s="98" t="s">
        <v>121</v>
      </c>
      <c r="G425" s="115">
        <f aca="true" t="shared" si="55" ref="G425:H430">G426</f>
        <v>237</v>
      </c>
      <c r="H425" s="115">
        <f t="shared" si="55"/>
        <v>237</v>
      </c>
      <c r="I425" s="115">
        <f t="shared" si="53"/>
        <v>100</v>
      </c>
    </row>
    <row r="426" spans="1:9" ht="12.75">
      <c r="A426" s="97" t="s">
        <v>142</v>
      </c>
      <c r="B426" s="98"/>
      <c r="C426" s="98" t="s">
        <v>138</v>
      </c>
      <c r="D426" s="98" t="s">
        <v>131</v>
      </c>
      <c r="E426" s="98" t="s">
        <v>863</v>
      </c>
      <c r="F426" s="98" t="s">
        <v>121</v>
      </c>
      <c r="G426" s="116">
        <f t="shared" si="55"/>
        <v>237</v>
      </c>
      <c r="H426" s="116">
        <f t="shared" si="55"/>
        <v>237</v>
      </c>
      <c r="I426" s="116">
        <f t="shared" si="53"/>
        <v>100</v>
      </c>
    </row>
    <row r="427" spans="1:9" ht="127.5">
      <c r="A427" s="97" t="s">
        <v>144</v>
      </c>
      <c r="B427" s="98"/>
      <c r="C427" s="98" t="s">
        <v>138</v>
      </c>
      <c r="D427" s="98" t="s">
        <v>131</v>
      </c>
      <c r="E427" s="98" t="s">
        <v>864</v>
      </c>
      <c r="F427" s="98" t="s">
        <v>121</v>
      </c>
      <c r="G427" s="116">
        <f t="shared" si="55"/>
        <v>237</v>
      </c>
      <c r="H427" s="116">
        <f t="shared" si="55"/>
        <v>237</v>
      </c>
      <c r="I427" s="116">
        <f t="shared" si="53"/>
        <v>100</v>
      </c>
    </row>
    <row r="428" spans="1:9" ht="51">
      <c r="A428" s="97" t="s">
        <v>118</v>
      </c>
      <c r="B428" s="98"/>
      <c r="C428" s="98" t="s">
        <v>138</v>
      </c>
      <c r="D428" s="98" t="s">
        <v>131</v>
      </c>
      <c r="E428" s="98" t="s">
        <v>414</v>
      </c>
      <c r="F428" s="98" t="s">
        <v>121</v>
      </c>
      <c r="G428" s="116">
        <f t="shared" si="55"/>
        <v>237</v>
      </c>
      <c r="H428" s="116">
        <f t="shared" si="55"/>
        <v>237</v>
      </c>
      <c r="I428" s="116">
        <f t="shared" si="53"/>
        <v>100</v>
      </c>
    </row>
    <row r="429" spans="1:9" ht="63.75">
      <c r="A429" s="97" t="s">
        <v>470</v>
      </c>
      <c r="B429" s="98"/>
      <c r="C429" s="98" t="s">
        <v>138</v>
      </c>
      <c r="D429" s="98" t="s">
        <v>131</v>
      </c>
      <c r="E429" s="98" t="s">
        <v>414</v>
      </c>
      <c r="F429" s="98" t="s">
        <v>471</v>
      </c>
      <c r="G429" s="116">
        <f t="shared" si="55"/>
        <v>237</v>
      </c>
      <c r="H429" s="116">
        <f t="shared" si="55"/>
        <v>237</v>
      </c>
      <c r="I429" s="116">
        <f t="shared" si="53"/>
        <v>100</v>
      </c>
    </row>
    <row r="430" spans="1:9" ht="25.5">
      <c r="A430" s="97" t="s">
        <v>472</v>
      </c>
      <c r="B430" s="98"/>
      <c r="C430" s="98" t="s">
        <v>138</v>
      </c>
      <c r="D430" s="98" t="s">
        <v>131</v>
      </c>
      <c r="E430" s="98" t="s">
        <v>414</v>
      </c>
      <c r="F430" s="98" t="s">
        <v>473</v>
      </c>
      <c r="G430" s="116">
        <f t="shared" si="55"/>
        <v>237</v>
      </c>
      <c r="H430" s="116">
        <f t="shared" si="55"/>
        <v>237</v>
      </c>
      <c r="I430" s="116">
        <f t="shared" si="53"/>
        <v>100</v>
      </c>
    </row>
    <row r="431" spans="1:9" ht="25.5">
      <c r="A431" s="105" t="s">
        <v>474</v>
      </c>
      <c r="B431" s="106"/>
      <c r="C431" s="106" t="s">
        <v>138</v>
      </c>
      <c r="D431" s="106" t="s">
        <v>131</v>
      </c>
      <c r="E431" s="106" t="s">
        <v>414</v>
      </c>
      <c r="F431" s="106" t="s">
        <v>475</v>
      </c>
      <c r="G431" s="119">
        <v>237</v>
      </c>
      <c r="H431" s="119">
        <v>237</v>
      </c>
      <c r="I431" s="119">
        <f t="shared" si="53"/>
        <v>100</v>
      </c>
    </row>
    <row r="432" spans="1:9" ht="25.5">
      <c r="A432" s="120" t="s">
        <v>346</v>
      </c>
      <c r="B432" s="121"/>
      <c r="C432" s="121" t="s">
        <v>138</v>
      </c>
      <c r="D432" s="121" t="s">
        <v>196</v>
      </c>
      <c r="E432" s="121" t="s">
        <v>855</v>
      </c>
      <c r="F432" s="121" t="s">
        <v>121</v>
      </c>
      <c r="G432" s="124">
        <f aca="true" t="shared" si="56" ref="G432:H435">G433</f>
        <v>3.2</v>
      </c>
      <c r="H432" s="124">
        <f t="shared" si="56"/>
        <v>3.18</v>
      </c>
      <c r="I432" s="124">
        <f t="shared" si="53"/>
        <v>99.4</v>
      </c>
    </row>
    <row r="433" spans="1:9" ht="38.25">
      <c r="A433" s="97" t="s">
        <v>748</v>
      </c>
      <c r="B433" s="98"/>
      <c r="C433" s="98" t="s">
        <v>138</v>
      </c>
      <c r="D433" s="98" t="s">
        <v>196</v>
      </c>
      <c r="E433" s="98" t="s">
        <v>798</v>
      </c>
      <c r="F433" s="98" t="s">
        <v>121</v>
      </c>
      <c r="G433" s="116">
        <f t="shared" si="56"/>
        <v>3.2</v>
      </c>
      <c r="H433" s="116">
        <f t="shared" si="56"/>
        <v>3.18</v>
      </c>
      <c r="I433" s="116">
        <f t="shared" si="53"/>
        <v>99.4</v>
      </c>
    </row>
    <row r="434" spans="1:9" ht="25.5">
      <c r="A434" s="97" t="s">
        <v>476</v>
      </c>
      <c r="B434" s="98"/>
      <c r="C434" s="98" t="s">
        <v>138</v>
      </c>
      <c r="D434" s="98" t="s">
        <v>196</v>
      </c>
      <c r="E434" s="98" t="s">
        <v>798</v>
      </c>
      <c r="F434" s="98" t="s">
        <v>477</v>
      </c>
      <c r="G434" s="116">
        <f t="shared" si="56"/>
        <v>3.2</v>
      </c>
      <c r="H434" s="116">
        <f t="shared" si="56"/>
        <v>3.18</v>
      </c>
      <c r="I434" s="116">
        <f t="shared" si="53"/>
        <v>99.4</v>
      </c>
    </row>
    <row r="435" spans="1:9" ht="25.5">
      <c r="A435" s="97" t="s">
        <v>478</v>
      </c>
      <c r="B435" s="98"/>
      <c r="C435" s="98" t="s">
        <v>138</v>
      </c>
      <c r="D435" s="98" t="s">
        <v>196</v>
      </c>
      <c r="E435" s="98" t="s">
        <v>798</v>
      </c>
      <c r="F435" s="98" t="s">
        <v>479</v>
      </c>
      <c r="G435" s="116">
        <f t="shared" si="56"/>
        <v>3.2</v>
      </c>
      <c r="H435" s="116">
        <f t="shared" si="56"/>
        <v>3.18</v>
      </c>
      <c r="I435" s="116">
        <f t="shared" si="53"/>
        <v>99.4</v>
      </c>
    </row>
    <row r="436" spans="1:9" ht="25.5">
      <c r="A436" s="100" t="s">
        <v>482</v>
      </c>
      <c r="B436" s="101"/>
      <c r="C436" s="101" t="s">
        <v>138</v>
      </c>
      <c r="D436" s="101" t="s">
        <v>196</v>
      </c>
      <c r="E436" s="101" t="s">
        <v>798</v>
      </c>
      <c r="F436" s="101" t="s">
        <v>483</v>
      </c>
      <c r="G436" s="125">
        <f>8.5-5.3</f>
        <v>3.2</v>
      </c>
      <c r="H436" s="125">
        <v>3.18</v>
      </c>
      <c r="I436" s="125">
        <f aca="true" t="shared" si="57" ref="I436:I499">ROUND(H436/G436*100,1)</f>
        <v>99.4</v>
      </c>
    </row>
    <row r="437" spans="1:9" ht="12.75">
      <c r="A437" s="128" t="s">
        <v>374</v>
      </c>
      <c r="B437" s="206"/>
      <c r="C437" s="206" t="s">
        <v>229</v>
      </c>
      <c r="D437" s="206" t="s">
        <v>854</v>
      </c>
      <c r="E437" s="102" t="s">
        <v>855</v>
      </c>
      <c r="F437" s="102" t="s">
        <v>121</v>
      </c>
      <c r="G437" s="127">
        <f>G438+G479+G494</f>
        <v>72937.44799999999</v>
      </c>
      <c r="H437" s="127">
        <f>H438+H479+H494</f>
        <v>69653.80301999999</v>
      </c>
      <c r="I437" s="127">
        <f t="shared" si="57"/>
        <v>95.5</v>
      </c>
    </row>
    <row r="438" spans="1:9" ht="12.75">
      <c r="A438" s="97" t="s">
        <v>824</v>
      </c>
      <c r="B438" s="98"/>
      <c r="C438" s="98" t="s">
        <v>229</v>
      </c>
      <c r="D438" s="98" t="s">
        <v>131</v>
      </c>
      <c r="E438" s="98" t="s">
        <v>855</v>
      </c>
      <c r="F438" s="98" t="s">
        <v>121</v>
      </c>
      <c r="G438" s="115">
        <f>G439+G445+G459+G466+G471+G475</f>
        <v>55455.144</v>
      </c>
      <c r="H438" s="115">
        <f>H439+H445+H459+H466+H471+H475</f>
        <v>52726.98952999999</v>
      </c>
      <c r="I438" s="115">
        <f t="shared" si="57"/>
        <v>95.1</v>
      </c>
    </row>
    <row r="439" spans="1:9" ht="12.75">
      <c r="A439" s="97" t="s">
        <v>569</v>
      </c>
      <c r="B439" s="98"/>
      <c r="C439" s="98" t="s">
        <v>229</v>
      </c>
      <c r="D439" s="98" t="s">
        <v>131</v>
      </c>
      <c r="E439" s="98" t="s">
        <v>400</v>
      </c>
      <c r="F439" s="98" t="s">
        <v>121</v>
      </c>
      <c r="G439" s="116">
        <f aca="true" t="shared" si="58" ref="G439:H443">G440</f>
        <v>48.7</v>
      </c>
      <c r="H439" s="116">
        <f t="shared" si="58"/>
        <v>48.7</v>
      </c>
      <c r="I439" s="116">
        <f t="shared" si="57"/>
        <v>100</v>
      </c>
    </row>
    <row r="440" spans="1:9" ht="38.25">
      <c r="A440" s="97" t="s">
        <v>756</v>
      </c>
      <c r="B440" s="98"/>
      <c r="C440" s="98" t="s">
        <v>229</v>
      </c>
      <c r="D440" s="98" t="s">
        <v>131</v>
      </c>
      <c r="E440" s="98" t="s">
        <v>799</v>
      </c>
      <c r="F440" s="98" t="s">
        <v>121</v>
      </c>
      <c r="G440" s="116">
        <f t="shared" si="58"/>
        <v>48.7</v>
      </c>
      <c r="H440" s="116">
        <f t="shared" si="58"/>
        <v>48.7</v>
      </c>
      <c r="I440" s="116">
        <f t="shared" si="57"/>
        <v>100</v>
      </c>
    </row>
    <row r="441" spans="1:9" ht="51">
      <c r="A441" s="97" t="s">
        <v>758</v>
      </c>
      <c r="B441" s="98"/>
      <c r="C441" s="98" t="s">
        <v>229</v>
      </c>
      <c r="D441" s="98" t="s">
        <v>131</v>
      </c>
      <c r="E441" s="98" t="s">
        <v>800</v>
      </c>
      <c r="F441" s="98" t="s">
        <v>121</v>
      </c>
      <c r="G441" s="116">
        <f t="shared" si="58"/>
        <v>48.7</v>
      </c>
      <c r="H441" s="116">
        <f t="shared" si="58"/>
        <v>48.7</v>
      </c>
      <c r="I441" s="116">
        <f t="shared" si="57"/>
        <v>100</v>
      </c>
    </row>
    <row r="442" spans="1:9" ht="25.5">
      <c r="A442" s="97" t="s">
        <v>476</v>
      </c>
      <c r="B442" s="98"/>
      <c r="C442" s="98" t="s">
        <v>229</v>
      </c>
      <c r="D442" s="98" t="s">
        <v>131</v>
      </c>
      <c r="E442" s="98" t="s">
        <v>800</v>
      </c>
      <c r="F442" s="98" t="s">
        <v>477</v>
      </c>
      <c r="G442" s="116">
        <f t="shared" si="58"/>
        <v>48.7</v>
      </c>
      <c r="H442" s="116">
        <f t="shared" si="58"/>
        <v>48.7</v>
      </c>
      <c r="I442" s="116">
        <f t="shared" si="57"/>
        <v>100</v>
      </c>
    </row>
    <row r="443" spans="1:9" ht="25.5">
      <c r="A443" s="97" t="s">
        <v>478</v>
      </c>
      <c r="B443" s="98"/>
      <c r="C443" s="98" t="s">
        <v>229</v>
      </c>
      <c r="D443" s="98" t="s">
        <v>131</v>
      </c>
      <c r="E443" s="98" t="s">
        <v>800</v>
      </c>
      <c r="F443" s="98" t="s">
        <v>479</v>
      </c>
      <c r="G443" s="116">
        <f t="shared" si="58"/>
        <v>48.7</v>
      </c>
      <c r="H443" s="116">
        <f t="shared" si="58"/>
        <v>48.7</v>
      </c>
      <c r="I443" s="116">
        <f t="shared" si="57"/>
        <v>100</v>
      </c>
    </row>
    <row r="444" spans="1:9" ht="25.5">
      <c r="A444" s="97" t="s">
        <v>482</v>
      </c>
      <c r="B444" s="98"/>
      <c r="C444" s="98" t="s">
        <v>229</v>
      </c>
      <c r="D444" s="98" t="s">
        <v>131</v>
      </c>
      <c r="E444" s="98" t="s">
        <v>800</v>
      </c>
      <c r="F444" s="98" t="s">
        <v>483</v>
      </c>
      <c r="G444" s="118">
        <v>48.7</v>
      </c>
      <c r="H444" s="118">
        <v>48.7</v>
      </c>
      <c r="I444" s="118">
        <f t="shared" si="57"/>
        <v>100</v>
      </c>
    </row>
    <row r="445" spans="1:9" ht="12.75">
      <c r="A445" s="97" t="s">
        <v>230</v>
      </c>
      <c r="B445" s="98"/>
      <c r="C445" s="98" t="s">
        <v>229</v>
      </c>
      <c r="D445" s="98" t="s">
        <v>131</v>
      </c>
      <c r="E445" s="98" t="s">
        <v>415</v>
      </c>
      <c r="F445" s="98" t="s">
        <v>121</v>
      </c>
      <c r="G445" s="116">
        <f>G446</f>
        <v>52883.444</v>
      </c>
      <c r="H445" s="116">
        <f>H446</f>
        <v>50413.49161</v>
      </c>
      <c r="I445" s="116">
        <f t="shared" si="57"/>
        <v>95.3</v>
      </c>
    </row>
    <row r="446" spans="1:9" ht="38.25">
      <c r="A446" s="97" t="s">
        <v>539</v>
      </c>
      <c r="B446" s="98"/>
      <c r="C446" s="98" t="s">
        <v>229</v>
      </c>
      <c r="D446" s="98" t="s">
        <v>131</v>
      </c>
      <c r="E446" s="98" t="s">
        <v>416</v>
      </c>
      <c r="F446" s="98" t="s">
        <v>121</v>
      </c>
      <c r="G446" s="116">
        <f>G447+G451+G455</f>
        <v>52883.444</v>
      </c>
      <c r="H446" s="116">
        <f>H447+H451+H455</f>
        <v>50413.49161</v>
      </c>
      <c r="I446" s="116">
        <f t="shared" si="57"/>
        <v>95.3</v>
      </c>
    </row>
    <row r="447" spans="1:9" ht="63.75">
      <c r="A447" s="97" t="s">
        <v>470</v>
      </c>
      <c r="B447" s="98"/>
      <c r="C447" s="98" t="s">
        <v>229</v>
      </c>
      <c r="D447" s="98" t="s">
        <v>131</v>
      </c>
      <c r="E447" s="98" t="s">
        <v>416</v>
      </c>
      <c r="F447" s="98" t="s">
        <v>471</v>
      </c>
      <c r="G447" s="116">
        <f>G448</f>
        <v>34644.068</v>
      </c>
      <c r="H447" s="116">
        <f>H448</f>
        <v>34500.2417</v>
      </c>
      <c r="I447" s="116">
        <f t="shared" si="57"/>
        <v>99.6</v>
      </c>
    </row>
    <row r="448" spans="1:9" ht="25.5">
      <c r="A448" s="97" t="s">
        <v>506</v>
      </c>
      <c r="B448" s="98"/>
      <c r="C448" s="98" t="s">
        <v>229</v>
      </c>
      <c r="D448" s="98" t="s">
        <v>131</v>
      </c>
      <c r="E448" s="98" t="s">
        <v>416</v>
      </c>
      <c r="F448" s="98" t="s">
        <v>507</v>
      </c>
      <c r="G448" s="116">
        <f>G449+G450</f>
        <v>34644.068</v>
      </c>
      <c r="H448" s="116">
        <f>H449+H450</f>
        <v>34500.2417</v>
      </c>
      <c r="I448" s="116">
        <f t="shared" si="57"/>
        <v>99.6</v>
      </c>
    </row>
    <row r="449" spans="1:9" ht="25.5">
      <c r="A449" s="97" t="s">
        <v>474</v>
      </c>
      <c r="B449" s="98"/>
      <c r="C449" s="98" t="s">
        <v>229</v>
      </c>
      <c r="D449" s="98" t="s">
        <v>131</v>
      </c>
      <c r="E449" s="98" t="s">
        <v>416</v>
      </c>
      <c r="F449" s="98" t="s">
        <v>508</v>
      </c>
      <c r="G449" s="117">
        <v>34464.868</v>
      </c>
      <c r="H449" s="258">
        <v>34415.6737</v>
      </c>
      <c r="I449" s="117">
        <f t="shared" si="57"/>
        <v>99.9</v>
      </c>
    </row>
    <row r="450" spans="1:9" ht="25.5">
      <c r="A450" s="97" t="s">
        <v>883</v>
      </c>
      <c r="B450" s="98"/>
      <c r="C450" s="98" t="s">
        <v>229</v>
      </c>
      <c r="D450" s="98" t="s">
        <v>131</v>
      </c>
      <c r="E450" s="98" t="s">
        <v>416</v>
      </c>
      <c r="F450" s="98" t="s">
        <v>509</v>
      </c>
      <c r="G450" s="118">
        <v>179.2</v>
      </c>
      <c r="H450" s="258">
        <v>84.568</v>
      </c>
      <c r="I450" s="118">
        <f t="shared" si="57"/>
        <v>47.2</v>
      </c>
    </row>
    <row r="451" spans="1:9" ht="25.5">
      <c r="A451" s="97" t="s">
        <v>476</v>
      </c>
      <c r="B451" s="98"/>
      <c r="C451" s="98" t="s">
        <v>229</v>
      </c>
      <c r="D451" s="98" t="s">
        <v>131</v>
      </c>
      <c r="E451" s="98" t="s">
        <v>416</v>
      </c>
      <c r="F451" s="98" t="s">
        <v>477</v>
      </c>
      <c r="G451" s="116">
        <f>G452</f>
        <v>15862.876</v>
      </c>
      <c r="H451" s="116">
        <f>H452</f>
        <v>13546.25813</v>
      </c>
      <c r="I451" s="116">
        <f t="shared" si="57"/>
        <v>85.4</v>
      </c>
    </row>
    <row r="452" spans="1:9" ht="25.5">
      <c r="A452" s="97" t="s">
        <v>478</v>
      </c>
      <c r="B452" s="98"/>
      <c r="C452" s="98" t="s">
        <v>229</v>
      </c>
      <c r="D452" s="98" t="s">
        <v>131</v>
      </c>
      <c r="E452" s="98" t="s">
        <v>416</v>
      </c>
      <c r="F452" s="98" t="s">
        <v>479</v>
      </c>
      <c r="G452" s="116">
        <f>G453+G454</f>
        <v>15862.876</v>
      </c>
      <c r="H452" s="116">
        <f>H453+H454</f>
        <v>13546.25813</v>
      </c>
      <c r="I452" s="116">
        <f t="shared" si="57"/>
        <v>85.4</v>
      </c>
    </row>
    <row r="453" spans="1:9" ht="38.25">
      <c r="A453" s="97" t="s">
        <v>480</v>
      </c>
      <c r="B453" s="98"/>
      <c r="C453" s="98" t="s">
        <v>229</v>
      </c>
      <c r="D453" s="98" t="s">
        <v>131</v>
      </c>
      <c r="E453" s="98" t="s">
        <v>416</v>
      </c>
      <c r="F453" s="98" t="s">
        <v>481</v>
      </c>
      <c r="G453" s="116">
        <v>307.1</v>
      </c>
      <c r="H453" s="116">
        <v>165.16476</v>
      </c>
      <c r="I453" s="116">
        <f t="shared" si="57"/>
        <v>53.8</v>
      </c>
    </row>
    <row r="454" spans="1:9" ht="25.5">
      <c r="A454" s="97" t="s">
        <v>482</v>
      </c>
      <c r="B454" s="98"/>
      <c r="C454" s="98" t="s">
        <v>229</v>
      </c>
      <c r="D454" s="98" t="s">
        <v>131</v>
      </c>
      <c r="E454" s="98" t="s">
        <v>416</v>
      </c>
      <c r="F454" s="98" t="s">
        <v>483</v>
      </c>
      <c r="G454" s="118">
        <v>15555.776</v>
      </c>
      <c r="H454" s="118">
        <v>13381.09337</v>
      </c>
      <c r="I454" s="118">
        <f t="shared" si="57"/>
        <v>86</v>
      </c>
    </row>
    <row r="455" spans="1:9" ht="12.75">
      <c r="A455" s="97" t="s">
        <v>484</v>
      </c>
      <c r="B455" s="98"/>
      <c r="C455" s="98" t="s">
        <v>229</v>
      </c>
      <c r="D455" s="98" t="s">
        <v>131</v>
      </c>
      <c r="E455" s="98" t="s">
        <v>416</v>
      </c>
      <c r="F455" s="98" t="s">
        <v>485</v>
      </c>
      <c r="G455" s="116">
        <f>G456</f>
        <v>2376.5</v>
      </c>
      <c r="H455" s="116">
        <f>H456</f>
        <v>2366.99178</v>
      </c>
      <c r="I455" s="116">
        <f t="shared" si="57"/>
        <v>99.6</v>
      </c>
    </row>
    <row r="456" spans="1:9" ht="25.5">
      <c r="A456" s="97" t="s">
        <v>486</v>
      </c>
      <c r="B456" s="98"/>
      <c r="C456" s="98" t="s">
        <v>229</v>
      </c>
      <c r="D456" s="98" t="s">
        <v>131</v>
      </c>
      <c r="E456" s="98" t="s">
        <v>416</v>
      </c>
      <c r="F456" s="98" t="s">
        <v>487</v>
      </c>
      <c r="G456" s="116">
        <f>G457+G458</f>
        <v>2376.5</v>
      </c>
      <c r="H456" s="116">
        <f>H457+H458</f>
        <v>2366.99178</v>
      </c>
      <c r="I456" s="116">
        <f t="shared" si="57"/>
        <v>99.6</v>
      </c>
    </row>
    <row r="457" spans="1:9" ht="25.5">
      <c r="A457" s="97" t="s">
        <v>141</v>
      </c>
      <c r="B457" s="98"/>
      <c r="C457" s="98" t="s">
        <v>229</v>
      </c>
      <c r="D457" s="98" t="s">
        <v>131</v>
      </c>
      <c r="E457" s="98" t="s">
        <v>416</v>
      </c>
      <c r="F457" s="98" t="s">
        <v>489</v>
      </c>
      <c r="G457" s="118">
        <v>2360.5</v>
      </c>
      <c r="H457" s="118">
        <v>2358.16578</v>
      </c>
      <c r="I457" s="118">
        <f t="shared" si="57"/>
        <v>99.9</v>
      </c>
    </row>
    <row r="458" spans="1:9" ht="25.5">
      <c r="A458" s="97" t="s">
        <v>490</v>
      </c>
      <c r="B458" s="98"/>
      <c r="C458" s="98" t="s">
        <v>229</v>
      </c>
      <c r="D458" s="98" t="s">
        <v>131</v>
      </c>
      <c r="E458" s="98" t="s">
        <v>416</v>
      </c>
      <c r="F458" s="98" t="s">
        <v>491</v>
      </c>
      <c r="G458" s="118">
        <v>16</v>
      </c>
      <c r="H458" s="118">
        <v>8.826</v>
      </c>
      <c r="I458" s="118">
        <f t="shared" si="57"/>
        <v>55.2</v>
      </c>
    </row>
    <row r="459" spans="1:9" ht="38.25">
      <c r="A459" s="97" t="s">
        <v>540</v>
      </c>
      <c r="B459" s="98"/>
      <c r="C459" s="98" t="s">
        <v>229</v>
      </c>
      <c r="D459" s="98" t="s">
        <v>131</v>
      </c>
      <c r="E459" s="98" t="s">
        <v>379</v>
      </c>
      <c r="F459" s="98" t="s">
        <v>121</v>
      </c>
      <c r="G459" s="116">
        <f>G460+G464</f>
        <v>1395.4</v>
      </c>
      <c r="H459" s="116">
        <f>H460+H464</f>
        <v>1395.4</v>
      </c>
      <c r="I459" s="116">
        <f t="shared" si="57"/>
        <v>100</v>
      </c>
    </row>
    <row r="460" spans="1:9" ht="51">
      <c r="A460" s="97" t="s">
        <v>49</v>
      </c>
      <c r="B460" s="98"/>
      <c r="C460" s="98" t="s">
        <v>229</v>
      </c>
      <c r="D460" s="98" t="s">
        <v>131</v>
      </c>
      <c r="E460" s="98" t="s">
        <v>380</v>
      </c>
      <c r="F460" s="98" t="s">
        <v>121</v>
      </c>
      <c r="G460" s="116">
        <f aca="true" t="shared" si="59" ref="G460:H462">G461</f>
        <v>1393</v>
      </c>
      <c r="H460" s="116">
        <f t="shared" si="59"/>
        <v>1393</v>
      </c>
      <c r="I460" s="116">
        <f t="shared" si="57"/>
        <v>100</v>
      </c>
    </row>
    <row r="461" spans="1:9" ht="25.5">
      <c r="A461" s="97" t="s">
        <v>476</v>
      </c>
      <c r="B461" s="98"/>
      <c r="C461" s="98" t="s">
        <v>229</v>
      </c>
      <c r="D461" s="98" t="s">
        <v>131</v>
      </c>
      <c r="E461" s="98" t="s">
        <v>380</v>
      </c>
      <c r="F461" s="98" t="s">
        <v>477</v>
      </c>
      <c r="G461" s="116">
        <f t="shared" si="59"/>
        <v>1393</v>
      </c>
      <c r="H461" s="116">
        <f t="shared" si="59"/>
        <v>1393</v>
      </c>
      <c r="I461" s="116">
        <f t="shared" si="57"/>
        <v>100</v>
      </c>
    </row>
    <row r="462" spans="1:9" ht="25.5">
      <c r="A462" s="97" t="s">
        <v>478</v>
      </c>
      <c r="B462" s="98"/>
      <c r="C462" s="98" t="s">
        <v>229</v>
      </c>
      <c r="D462" s="98" t="s">
        <v>131</v>
      </c>
      <c r="E462" s="98" t="s">
        <v>380</v>
      </c>
      <c r="F462" s="98" t="s">
        <v>479</v>
      </c>
      <c r="G462" s="116">
        <f t="shared" si="59"/>
        <v>1393</v>
      </c>
      <c r="H462" s="116">
        <f t="shared" si="59"/>
        <v>1393</v>
      </c>
      <c r="I462" s="116">
        <f t="shared" si="57"/>
        <v>100</v>
      </c>
    </row>
    <row r="463" spans="1:9" ht="38.25">
      <c r="A463" s="97" t="s">
        <v>494</v>
      </c>
      <c r="B463" s="98"/>
      <c r="C463" s="98" t="s">
        <v>229</v>
      </c>
      <c r="D463" s="98" t="s">
        <v>131</v>
      </c>
      <c r="E463" s="98" t="s">
        <v>380</v>
      </c>
      <c r="F463" s="98" t="s">
        <v>495</v>
      </c>
      <c r="G463" s="118">
        <v>1393</v>
      </c>
      <c r="H463" s="118">
        <v>1393</v>
      </c>
      <c r="I463" s="118">
        <f t="shared" si="57"/>
        <v>100</v>
      </c>
    </row>
    <row r="464" spans="1:9" ht="51">
      <c r="A464" s="97" t="s">
        <v>49</v>
      </c>
      <c r="B464" s="98"/>
      <c r="C464" s="98" t="s">
        <v>229</v>
      </c>
      <c r="D464" s="98" t="s">
        <v>131</v>
      </c>
      <c r="E464" s="98" t="s">
        <v>801</v>
      </c>
      <c r="F464" s="98" t="s">
        <v>121</v>
      </c>
      <c r="G464" s="116">
        <f>G465</f>
        <v>2.4</v>
      </c>
      <c r="H464" s="116">
        <f>H465</f>
        <v>2.4</v>
      </c>
      <c r="I464" s="116">
        <f t="shared" si="57"/>
        <v>100</v>
      </c>
    </row>
    <row r="465" spans="1:9" ht="25.5">
      <c r="A465" s="97" t="s">
        <v>482</v>
      </c>
      <c r="B465" s="98"/>
      <c r="C465" s="98" t="s">
        <v>229</v>
      </c>
      <c r="D465" s="98" t="s">
        <v>131</v>
      </c>
      <c r="E465" s="98" t="s">
        <v>801</v>
      </c>
      <c r="F465" s="98" t="s">
        <v>483</v>
      </c>
      <c r="G465" s="118">
        <v>2.4</v>
      </c>
      <c r="H465" s="118">
        <v>2.4</v>
      </c>
      <c r="I465" s="118">
        <f t="shared" si="57"/>
        <v>100</v>
      </c>
    </row>
    <row r="466" spans="1:9" ht="38.25">
      <c r="A466" s="97" t="s">
        <v>761</v>
      </c>
      <c r="B466" s="98"/>
      <c r="C466" s="98" t="s">
        <v>229</v>
      </c>
      <c r="D466" s="98" t="s">
        <v>131</v>
      </c>
      <c r="E466" s="98" t="s">
        <v>383</v>
      </c>
      <c r="F466" s="98" t="s">
        <v>121</v>
      </c>
      <c r="G466" s="116">
        <f aca="true" t="shared" si="60" ref="G466:H469">G467</f>
        <v>750</v>
      </c>
      <c r="H466" s="116">
        <f t="shared" si="60"/>
        <v>750</v>
      </c>
      <c r="I466" s="116">
        <f t="shared" si="57"/>
        <v>100</v>
      </c>
    </row>
    <row r="467" spans="1:9" ht="38.25">
      <c r="A467" s="97" t="s">
        <v>542</v>
      </c>
      <c r="B467" s="98"/>
      <c r="C467" s="98" t="s">
        <v>229</v>
      </c>
      <c r="D467" s="98" t="s">
        <v>131</v>
      </c>
      <c r="E467" s="98" t="s">
        <v>384</v>
      </c>
      <c r="F467" s="98" t="s">
        <v>121</v>
      </c>
      <c r="G467" s="116">
        <f t="shared" si="60"/>
        <v>750</v>
      </c>
      <c r="H467" s="116">
        <f t="shared" si="60"/>
        <v>750</v>
      </c>
      <c r="I467" s="116">
        <f t="shared" si="57"/>
        <v>100</v>
      </c>
    </row>
    <row r="468" spans="1:9" ht="25.5">
      <c r="A468" s="97" t="s">
        <v>476</v>
      </c>
      <c r="B468" s="98"/>
      <c r="C468" s="98" t="s">
        <v>229</v>
      </c>
      <c r="D468" s="98" t="s">
        <v>131</v>
      </c>
      <c r="E468" s="98" t="s">
        <v>384</v>
      </c>
      <c r="F468" s="98" t="s">
        <v>477</v>
      </c>
      <c r="G468" s="116">
        <f t="shared" si="60"/>
        <v>750</v>
      </c>
      <c r="H468" s="116">
        <f t="shared" si="60"/>
        <v>750</v>
      </c>
      <c r="I468" s="116">
        <f t="shared" si="57"/>
        <v>100</v>
      </c>
    </row>
    <row r="469" spans="1:9" ht="25.5">
      <c r="A469" s="97" t="s">
        <v>478</v>
      </c>
      <c r="B469" s="98"/>
      <c r="C469" s="98" t="s">
        <v>229</v>
      </c>
      <c r="D469" s="98" t="s">
        <v>131</v>
      </c>
      <c r="E469" s="98" t="s">
        <v>384</v>
      </c>
      <c r="F469" s="98" t="s">
        <v>479</v>
      </c>
      <c r="G469" s="116">
        <f t="shared" si="60"/>
        <v>750</v>
      </c>
      <c r="H469" s="116">
        <f t="shared" si="60"/>
        <v>750</v>
      </c>
      <c r="I469" s="116">
        <f t="shared" si="57"/>
        <v>100</v>
      </c>
    </row>
    <row r="470" spans="1:9" ht="38.25">
      <c r="A470" s="97" t="s">
        <v>494</v>
      </c>
      <c r="B470" s="98"/>
      <c r="C470" s="98" t="s">
        <v>229</v>
      </c>
      <c r="D470" s="98" t="s">
        <v>131</v>
      </c>
      <c r="E470" s="98" t="s">
        <v>384</v>
      </c>
      <c r="F470" s="98" t="s">
        <v>495</v>
      </c>
      <c r="G470" s="118">
        <v>750</v>
      </c>
      <c r="H470" s="118">
        <v>750</v>
      </c>
      <c r="I470" s="118">
        <f t="shared" si="57"/>
        <v>100</v>
      </c>
    </row>
    <row r="471" spans="1:9" ht="51">
      <c r="A471" s="97" t="s">
        <v>552</v>
      </c>
      <c r="B471" s="98"/>
      <c r="C471" s="98" t="s">
        <v>229</v>
      </c>
      <c r="D471" s="98" t="s">
        <v>131</v>
      </c>
      <c r="E471" s="98" t="s">
        <v>387</v>
      </c>
      <c r="F471" s="98" t="s">
        <v>121</v>
      </c>
      <c r="G471" s="116">
        <f aca="true" t="shared" si="61" ref="G471:H473">G472</f>
        <v>27.6</v>
      </c>
      <c r="H471" s="116">
        <f t="shared" si="61"/>
        <v>27.6</v>
      </c>
      <c r="I471" s="116">
        <f t="shared" si="57"/>
        <v>100</v>
      </c>
    </row>
    <row r="472" spans="1:9" ht="25.5">
      <c r="A472" s="97" t="s">
        <v>476</v>
      </c>
      <c r="B472" s="98"/>
      <c r="C472" s="98" t="s">
        <v>229</v>
      </c>
      <c r="D472" s="98" t="s">
        <v>131</v>
      </c>
      <c r="E472" s="98" t="s">
        <v>387</v>
      </c>
      <c r="F472" s="98" t="s">
        <v>477</v>
      </c>
      <c r="G472" s="116">
        <f t="shared" si="61"/>
        <v>27.6</v>
      </c>
      <c r="H472" s="116">
        <f t="shared" si="61"/>
        <v>27.6</v>
      </c>
      <c r="I472" s="116">
        <f t="shared" si="57"/>
        <v>100</v>
      </c>
    </row>
    <row r="473" spans="1:9" ht="25.5">
      <c r="A473" s="97" t="s">
        <v>478</v>
      </c>
      <c r="B473" s="98"/>
      <c r="C473" s="98" t="s">
        <v>229</v>
      </c>
      <c r="D473" s="98" t="s">
        <v>131</v>
      </c>
      <c r="E473" s="98" t="s">
        <v>387</v>
      </c>
      <c r="F473" s="98" t="s">
        <v>479</v>
      </c>
      <c r="G473" s="116">
        <f t="shared" si="61"/>
        <v>27.6</v>
      </c>
      <c r="H473" s="116">
        <f t="shared" si="61"/>
        <v>27.6</v>
      </c>
      <c r="I473" s="116">
        <f t="shared" si="57"/>
        <v>100</v>
      </c>
    </row>
    <row r="474" spans="1:9" ht="25.5">
      <c r="A474" s="97" t="s">
        <v>482</v>
      </c>
      <c r="B474" s="98"/>
      <c r="C474" s="98" t="s">
        <v>229</v>
      </c>
      <c r="D474" s="98" t="s">
        <v>131</v>
      </c>
      <c r="E474" s="98" t="s">
        <v>387</v>
      </c>
      <c r="F474" s="98" t="s">
        <v>483</v>
      </c>
      <c r="G474" s="118">
        <v>27.6</v>
      </c>
      <c r="H474" s="118">
        <v>27.6</v>
      </c>
      <c r="I474" s="118">
        <f t="shared" si="57"/>
        <v>100</v>
      </c>
    </row>
    <row r="475" spans="1:9" ht="51">
      <c r="A475" s="97" t="s">
        <v>762</v>
      </c>
      <c r="B475" s="98"/>
      <c r="C475" s="98" t="s">
        <v>229</v>
      </c>
      <c r="D475" s="98" t="s">
        <v>131</v>
      </c>
      <c r="E475" s="98" t="s">
        <v>802</v>
      </c>
      <c r="F475" s="98" t="s">
        <v>121</v>
      </c>
      <c r="G475" s="116">
        <f aca="true" t="shared" si="62" ref="G475:H477">G476</f>
        <v>350</v>
      </c>
      <c r="H475" s="116">
        <f t="shared" si="62"/>
        <v>91.79792</v>
      </c>
      <c r="I475" s="116">
        <f t="shared" si="57"/>
        <v>26.2</v>
      </c>
    </row>
    <row r="476" spans="1:9" ht="25.5">
      <c r="A476" s="97" t="s">
        <v>476</v>
      </c>
      <c r="B476" s="98"/>
      <c r="C476" s="98" t="s">
        <v>229</v>
      </c>
      <c r="D476" s="98" t="s">
        <v>131</v>
      </c>
      <c r="E476" s="98" t="s">
        <v>802</v>
      </c>
      <c r="F476" s="98" t="s">
        <v>477</v>
      </c>
      <c r="G476" s="116">
        <f t="shared" si="62"/>
        <v>350</v>
      </c>
      <c r="H476" s="116">
        <f t="shared" si="62"/>
        <v>91.79792</v>
      </c>
      <c r="I476" s="116">
        <f t="shared" si="57"/>
        <v>26.2</v>
      </c>
    </row>
    <row r="477" spans="1:9" ht="25.5">
      <c r="A477" s="97" t="s">
        <v>478</v>
      </c>
      <c r="B477" s="98"/>
      <c r="C477" s="98" t="s">
        <v>229</v>
      </c>
      <c r="D477" s="98" t="s">
        <v>131</v>
      </c>
      <c r="E477" s="98" t="s">
        <v>802</v>
      </c>
      <c r="F477" s="98" t="s">
        <v>479</v>
      </c>
      <c r="G477" s="116">
        <f t="shared" si="62"/>
        <v>350</v>
      </c>
      <c r="H477" s="116">
        <f t="shared" si="62"/>
        <v>91.79792</v>
      </c>
      <c r="I477" s="116">
        <f t="shared" si="57"/>
        <v>26.2</v>
      </c>
    </row>
    <row r="478" spans="1:9" ht="25.5">
      <c r="A478" s="97" t="s">
        <v>482</v>
      </c>
      <c r="B478" s="98"/>
      <c r="C478" s="98" t="s">
        <v>229</v>
      </c>
      <c r="D478" s="98" t="s">
        <v>131</v>
      </c>
      <c r="E478" s="98" t="s">
        <v>802</v>
      </c>
      <c r="F478" s="98" t="s">
        <v>483</v>
      </c>
      <c r="G478" s="118">
        <v>350</v>
      </c>
      <c r="H478" s="118">
        <v>91.79792</v>
      </c>
      <c r="I478" s="118">
        <f t="shared" si="57"/>
        <v>26.2</v>
      </c>
    </row>
    <row r="479" spans="1:9" ht="12.75">
      <c r="A479" s="97" t="s">
        <v>825</v>
      </c>
      <c r="B479" s="98"/>
      <c r="C479" s="98" t="s">
        <v>229</v>
      </c>
      <c r="D479" s="98" t="s">
        <v>133</v>
      </c>
      <c r="E479" s="98" t="s">
        <v>855</v>
      </c>
      <c r="F479" s="98" t="s">
        <v>121</v>
      </c>
      <c r="G479" s="115">
        <f>G480</f>
        <v>12511.906999999997</v>
      </c>
      <c r="H479" s="115">
        <f>H480</f>
        <v>12080.443100000002</v>
      </c>
      <c r="I479" s="115">
        <f t="shared" si="57"/>
        <v>96.6</v>
      </c>
    </row>
    <row r="480" spans="1:9" ht="25.5">
      <c r="A480" s="97" t="s">
        <v>236</v>
      </c>
      <c r="B480" s="98"/>
      <c r="C480" s="98" t="s">
        <v>229</v>
      </c>
      <c r="D480" s="98" t="s">
        <v>133</v>
      </c>
      <c r="E480" s="98" t="s">
        <v>417</v>
      </c>
      <c r="F480" s="98" t="s">
        <v>121</v>
      </c>
      <c r="G480" s="116">
        <f>G481</f>
        <v>12511.906999999997</v>
      </c>
      <c r="H480" s="116">
        <f>H481</f>
        <v>12080.443100000002</v>
      </c>
      <c r="I480" s="116">
        <f t="shared" si="57"/>
        <v>96.6</v>
      </c>
    </row>
    <row r="481" spans="1:9" ht="38.25">
      <c r="A481" s="97" t="s">
        <v>539</v>
      </c>
      <c r="B481" s="98"/>
      <c r="C481" s="98" t="s">
        <v>229</v>
      </c>
      <c r="D481" s="98" t="s">
        <v>133</v>
      </c>
      <c r="E481" s="98" t="s">
        <v>418</v>
      </c>
      <c r="F481" s="98" t="s">
        <v>121</v>
      </c>
      <c r="G481" s="116">
        <f>G482+G486+G490</f>
        <v>12511.906999999997</v>
      </c>
      <c r="H481" s="116">
        <f>H482+H486+H490</f>
        <v>12080.443100000002</v>
      </c>
      <c r="I481" s="116">
        <f t="shared" si="57"/>
        <v>96.6</v>
      </c>
    </row>
    <row r="482" spans="1:9" ht="63.75">
      <c r="A482" s="97" t="s">
        <v>470</v>
      </c>
      <c r="B482" s="98"/>
      <c r="C482" s="98" t="s">
        <v>229</v>
      </c>
      <c r="D482" s="98" t="s">
        <v>133</v>
      </c>
      <c r="E482" s="98" t="s">
        <v>418</v>
      </c>
      <c r="F482" s="98" t="s">
        <v>471</v>
      </c>
      <c r="G482" s="116">
        <f>G483</f>
        <v>11422.322999999999</v>
      </c>
      <c r="H482" s="116">
        <f>H483</f>
        <v>11214.938250000001</v>
      </c>
      <c r="I482" s="116">
        <f t="shared" si="57"/>
        <v>98.2</v>
      </c>
    </row>
    <row r="483" spans="1:9" ht="25.5">
      <c r="A483" s="97" t="s">
        <v>506</v>
      </c>
      <c r="B483" s="98"/>
      <c r="C483" s="98" t="s">
        <v>229</v>
      </c>
      <c r="D483" s="98" t="s">
        <v>133</v>
      </c>
      <c r="E483" s="98" t="s">
        <v>418</v>
      </c>
      <c r="F483" s="98" t="s">
        <v>507</v>
      </c>
      <c r="G483" s="116">
        <f>G484+G485</f>
        <v>11422.322999999999</v>
      </c>
      <c r="H483" s="116">
        <f>H484+H485</f>
        <v>11214.938250000001</v>
      </c>
      <c r="I483" s="116">
        <f t="shared" si="57"/>
        <v>98.2</v>
      </c>
    </row>
    <row r="484" spans="1:9" ht="25.5">
      <c r="A484" s="97" t="s">
        <v>474</v>
      </c>
      <c r="B484" s="98"/>
      <c r="C484" s="98" t="s">
        <v>229</v>
      </c>
      <c r="D484" s="98" t="s">
        <v>133</v>
      </c>
      <c r="E484" s="98" t="s">
        <v>418</v>
      </c>
      <c r="F484" s="98" t="s">
        <v>508</v>
      </c>
      <c r="G484" s="118">
        <v>11375.523</v>
      </c>
      <c r="H484" s="118">
        <v>11178.81895</v>
      </c>
      <c r="I484" s="118">
        <f t="shared" si="57"/>
        <v>98.3</v>
      </c>
    </row>
    <row r="485" spans="1:9" ht="25.5">
      <c r="A485" s="97" t="s">
        <v>883</v>
      </c>
      <c r="B485" s="98"/>
      <c r="C485" s="98" t="s">
        <v>229</v>
      </c>
      <c r="D485" s="98" t="s">
        <v>133</v>
      </c>
      <c r="E485" s="98" t="s">
        <v>418</v>
      </c>
      <c r="F485" s="98" t="s">
        <v>509</v>
      </c>
      <c r="G485" s="118">
        <v>46.8</v>
      </c>
      <c r="H485" s="118">
        <v>36.1193</v>
      </c>
      <c r="I485" s="118">
        <f t="shared" si="57"/>
        <v>77.2</v>
      </c>
    </row>
    <row r="486" spans="1:9" ht="25.5">
      <c r="A486" s="97" t="s">
        <v>476</v>
      </c>
      <c r="B486" s="98"/>
      <c r="C486" s="98" t="s">
        <v>229</v>
      </c>
      <c r="D486" s="98" t="s">
        <v>133</v>
      </c>
      <c r="E486" s="98" t="s">
        <v>418</v>
      </c>
      <c r="F486" s="98" t="s">
        <v>477</v>
      </c>
      <c r="G486" s="116">
        <f>G487</f>
        <v>896.9340000000001</v>
      </c>
      <c r="H486" s="116">
        <f>H487</f>
        <v>674.87</v>
      </c>
      <c r="I486" s="116">
        <f t="shared" si="57"/>
        <v>75.2</v>
      </c>
    </row>
    <row r="487" spans="1:9" ht="25.5">
      <c r="A487" s="97" t="s">
        <v>478</v>
      </c>
      <c r="B487" s="98"/>
      <c r="C487" s="98" t="s">
        <v>229</v>
      </c>
      <c r="D487" s="98" t="s">
        <v>133</v>
      </c>
      <c r="E487" s="98" t="s">
        <v>418</v>
      </c>
      <c r="F487" s="98" t="s">
        <v>479</v>
      </c>
      <c r="G487" s="116">
        <f>G488+G489</f>
        <v>896.9340000000001</v>
      </c>
      <c r="H487" s="116">
        <f>H488+H489</f>
        <v>674.87</v>
      </c>
      <c r="I487" s="116">
        <f t="shared" si="57"/>
        <v>75.2</v>
      </c>
    </row>
    <row r="488" spans="1:9" ht="38.25">
      <c r="A488" s="97" t="s">
        <v>480</v>
      </c>
      <c r="B488" s="98"/>
      <c r="C488" s="98" t="s">
        <v>229</v>
      </c>
      <c r="D488" s="98" t="s">
        <v>133</v>
      </c>
      <c r="E488" s="98" t="s">
        <v>418</v>
      </c>
      <c r="F488" s="98" t="s">
        <v>481</v>
      </c>
      <c r="G488" s="118">
        <v>130.056</v>
      </c>
      <c r="H488" s="118">
        <v>64.23022</v>
      </c>
      <c r="I488" s="118">
        <f t="shared" si="57"/>
        <v>49.4</v>
      </c>
    </row>
    <row r="489" spans="1:9" ht="25.5">
      <c r="A489" s="97" t="s">
        <v>482</v>
      </c>
      <c r="B489" s="98"/>
      <c r="C489" s="98" t="s">
        <v>229</v>
      </c>
      <c r="D489" s="98" t="s">
        <v>133</v>
      </c>
      <c r="E489" s="98" t="s">
        <v>418</v>
      </c>
      <c r="F489" s="98" t="s">
        <v>483</v>
      </c>
      <c r="G489" s="118">
        <v>766.878</v>
      </c>
      <c r="H489" s="118">
        <v>610.63978</v>
      </c>
      <c r="I489" s="118">
        <f t="shared" si="57"/>
        <v>79.6</v>
      </c>
    </row>
    <row r="490" spans="1:9" ht="12.75">
      <c r="A490" s="97" t="s">
        <v>484</v>
      </c>
      <c r="B490" s="98"/>
      <c r="C490" s="98" t="s">
        <v>229</v>
      </c>
      <c r="D490" s="98" t="s">
        <v>133</v>
      </c>
      <c r="E490" s="98" t="s">
        <v>418</v>
      </c>
      <c r="F490" s="98" t="s">
        <v>485</v>
      </c>
      <c r="G490" s="116">
        <f>G491</f>
        <v>192.65</v>
      </c>
      <c r="H490" s="116">
        <f>H491</f>
        <v>190.63485</v>
      </c>
      <c r="I490" s="116">
        <f t="shared" si="57"/>
        <v>99</v>
      </c>
    </row>
    <row r="491" spans="1:9" ht="25.5">
      <c r="A491" s="97" t="s">
        <v>486</v>
      </c>
      <c r="B491" s="98"/>
      <c r="C491" s="98" t="s">
        <v>229</v>
      </c>
      <c r="D491" s="98" t="s">
        <v>133</v>
      </c>
      <c r="E491" s="98" t="s">
        <v>418</v>
      </c>
      <c r="F491" s="98" t="s">
        <v>487</v>
      </c>
      <c r="G491" s="116">
        <f>G492+G493</f>
        <v>192.65</v>
      </c>
      <c r="H491" s="116">
        <f>H492+H493</f>
        <v>190.63485</v>
      </c>
      <c r="I491" s="116">
        <f t="shared" si="57"/>
        <v>99</v>
      </c>
    </row>
    <row r="492" spans="1:9" ht="25.5">
      <c r="A492" s="97" t="s">
        <v>141</v>
      </c>
      <c r="B492" s="98"/>
      <c r="C492" s="98" t="s">
        <v>229</v>
      </c>
      <c r="D492" s="98" t="s">
        <v>133</v>
      </c>
      <c r="E492" s="98" t="s">
        <v>418</v>
      </c>
      <c r="F492" s="98" t="s">
        <v>489</v>
      </c>
      <c r="G492" s="118">
        <v>182.05</v>
      </c>
      <c r="H492" s="118">
        <v>181.584</v>
      </c>
      <c r="I492" s="118">
        <f t="shared" si="57"/>
        <v>99.7</v>
      </c>
    </row>
    <row r="493" spans="1:9" ht="25.5">
      <c r="A493" s="97" t="s">
        <v>490</v>
      </c>
      <c r="B493" s="98"/>
      <c r="C493" s="98" t="s">
        <v>229</v>
      </c>
      <c r="D493" s="98" t="s">
        <v>133</v>
      </c>
      <c r="E493" s="98" t="s">
        <v>418</v>
      </c>
      <c r="F493" s="98" t="s">
        <v>491</v>
      </c>
      <c r="G493" s="118">
        <v>10.6</v>
      </c>
      <c r="H493" s="118">
        <v>9.05085</v>
      </c>
      <c r="I493" s="118">
        <f t="shared" si="57"/>
        <v>85.4</v>
      </c>
    </row>
    <row r="494" spans="1:9" ht="25.5">
      <c r="A494" s="97" t="s">
        <v>827</v>
      </c>
      <c r="B494" s="98"/>
      <c r="C494" s="98" t="s">
        <v>229</v>
      </c>
      <c r="D494" s="98" t="s">
        <v>185</v>
      </c>
      <c r="E494" s="98" t="s">
        <v>855</v>
      </c>
      <c r="F494" s="98" t="s">
        <v>121</v>
      </c>
      <c r="G494" s="115">
        <f>G495+G509+G523+G529</f>
        <v>4970.397000000001</v>
      </c>
      <c r="H494" s="115">
        <f>H495+H509+H523+H529</f>
        <v>4846.37039</v>
      </c>
      <c r="I494" s="115">
        <f t="shared" si="57"/>
        <v>97.5</v>
      </c>
    </row>
    <row r="495" spans="1:9" ht="38.25">
      <c r="A495" s="97" t="s">
        <v>858</v>
      </c>
      <c r="B495" s="98"/>
      <c r="C495" s="98" t="s">
        <v>229</v>
      </c>
      <c r="D495" s="98" t="s">
        <v>185</v>
      </c>
      <c r="E495" s="98" t="s">
        <v>859</v>
      </c>
      <c r="F495" s="98" t="s">
        <v>121</v>
      </c>
      <c r="G495" s="116">
        <f>G496</f>
        <v>1326.15</v>
      </c>
      <c r="H495" s="116">
        <f>H496</f>
        <v>1283.6570299999998</v>
      </c>
      <c r="I495" s="116">
        <f t="shared" si="57"/>
        <v>96.8</v>
      </c>
    </row>
    <row r="496" spans="1:9" ht="12.75">
      <c r="A496" s="97" t="s">
        <v>139</v>
      </c>
      <c r="B496" s="98"/>
      <c r="C496" s="98" t="s">
        <v>229</v>
      </c>
      <c r="D496" s="98" t="s">
        <v>185</v>
      </c>
      <c r="E496" s="98" t="s">
        <v>862</v>
      </c>
      <c r="F496" s="98" t="s">
        <v>121</v>
      </c>
      <c r="G496" s="116">
        <f>G497+G501+G505</f>
        <v>1326.15</v>
      </c>
      <c r="H496" s="116">
        <f>H497+H501+H505</f>
        <v>1283.6570299999998</v>
      </c>
      <c r="I496" s="116">
        <f t="shared" si="57"/>
        <v>96.8</v>
      </c>
    </row>
    <row r="497" spans="1:9" ht="63.75">
      <c r="A497" s="97" t="s">
        <v>470</v>
      </c>
      <c r="B497" s="98"/>
      <c r="C497" s="98" t="s">
        <v>229</v>
      </c>
      <c r="D497" s="98" t="s">
        <v>185</v>
      </c>
      <c r="E497" s="98" t="s">
        <v>862</v>
      </c>
      <c r="F497" s="98" t="s">
        <v>471</v>
      </c>
      <c r="G497" s="116">
        <f>G498</f>
        <v>1059.7</v>
      </c>
      <c r="H497" s="116">
        <f>H498</f>
        <v>1058.65458</v>
      </c>
      <c r="I497" s="116">
        <f t="shared" si="57"/>
        <v>99.9</v>
      </c>
    </row>
    <row r="498" spans="1:9" ht="25.5">
      <c r="A498" s="97" t="s">
        <v>472</v>
      </c>
      <c r="B498" s="98"/>
      <c r="C498" s="98" t="s">
        <v>229</v>
      </c>
      <c r="D498" s="98" t="s">
        <v>185</v>
      </c>
      <c r="E498" s="98" t="s">
        <v>862</v>
      </c>
      <c r="F498" s="98" t="s">
        <v>473</v>
      </c>
      <c r="G498" s="116">
        <f>G499+G500</f>
        <v>1059.7</v>
      </c>
      <c r="H498" s="116">
        <f>H499+H500</f>
        <v>1058.65458</v>
      </c>
      <c r="I498" s="116">
        <f t="shared" si="57"/>
        <v>99.9</v>
      </c>
    </row>
    <row r="499" spans="1:9" ht="25.5">
      <c r="A499" s="97" t="s">
        <v>474</v>
      </c>
      <c r="B499" s="98"/>
      <c r="C499" s="98" t="s">
        <v>229</v>
      </c>
      <c r="D499" s="98" t="s">
        <v>185</v>
      </c>
      <c r="E499" s="98" t="s">
        <v>862</v>
      </c>
      <c r="F499" s="98" t="s">
        <v>475</v>
      </c>
      <c r="G499" s="118">
        <v>1059</v>
      </c>
      <c r="H499" s="118">
        <v>1058.65458</v>
      </c>
      <c r="I499" s="118">
        <f t="shared" si="57"/>
        <v>100</v>
      </c>
    </row>
    <row r="500" spans="1:9" ht="25.5">
      <c r="A500" s="97" t="s">
        <v>492</v>
      </c>
      <c r="B500" s="98"/>
      <c r="C500" s="98" t="s">
        <v>229</v>
      </c>
      <c r="D500" s="98" t="s">
        <v>185</v>
      </c>
      <c r="E500" s="98" t="s">
        <v>862</v>
      </c>
      <c r="F500" s="98" t="s">
        <v>493</v>
      </c>
      <c r="G500" s="118">
        <v>0.7</v>
      </c>
      <c r="H500" s="118"/>
      <c r="I500" s="118"/>
    </row>
    <row r="501" spans="1:9" ht="25.5">
      <c r="A501" s="97" t="s">
        <v>476</v>
      </c>
      <c r="B501" s="98"/>
      <c r="C501" s="98" t="s">
        <v>229</v>
      </c>
      <c r="D501" s="98" t="s">
        <v>185</v>
      </c>
      <c r="E501" s="98" t="s">
        <v>862</v>
      </c>
      <c r="F501" s="98" t="s">
        <v>477</v>
      </c>
      <c r="G501" s="116">
        <f>G502</f>
        <v>264.45</v>
      </c>
      <c r="H501" s="116">
        <f>H502</f>
        <v>224.80124999999998</v>
      </c>
      <c r="I501" s="116">
        <f aca="true" t="shared" si="63" ref="I501:I563">ROUND(H501/G501*100,1)</f>
        <v>85</v>
      </c>
    </row>
    <row r="502" spans="1:9" ht="25.5">
      <c r="A502" s="97" t="s">
        <v>478</v>
      </c>
      <c r="B502" s="98"/>
      <c r="C502" s="98" t="s">
        <v>229</v>
      </c>
      <c r="D502" s="98" t="s">
        <v>185</v>
      </c>
      <c r="E502" s="98" t="s">
        <v>862</v>
      </c>
      <c r="F502" s="98" t="s">
        <v>479</v>
      </c>
      <c r="G502" s="116">
        <f>G503+G504</f>
        <v>264.45</v>
      </c>
      <c r="H502" s="116">
        <f>H503+H504</f>
        <v>224.80124999999998</v>
      </c>
      <c r="I502" s="116">
        <f t="shared" si="63"/>
        <v>85</v>
      </c>
    </row>
    <row r="503" spans="1:9" ht="38.25">
      <c r="A503" s="97" t="s">
        <v>480</v>
      </c>
      <c r="B503" s="98"/>
      <c r="C503" s="98" t="s">
        <v>229</v>
      </c>
      <c r="D503" s="98" t="s">
        <v>185</v>
      </c>
      <c r="E503" s="98" t="s">
        <v>862</v>
      </c>
      <c r="F503" s="98" t="s">
        <v>481</v>
      </c>
      <c r="G503" s="118">
        <v>195.1</v>
      </c>
      <c r="H503" s="118">
        <v>194.6847</v>
      </c>
      <c r="I503" s="118">
        <f t="shared" si="63"/>
        <v>99.8</v>
      </c>
    </row>
    <row r="504" spans="1:9" ht="25.5">
      <c r="A504" s="97" t="s">
        <v>482</v>
      </c>
      <c r="B504" s="98"/>
      <c r="C504" s="98" t="s">
        <v>229</v>
      </c>
      <c r="D504" s="98" t="s">
        <v>185</v>
      </c>
      <c r="E504" s="98" t="s">
        <v>862</v>
      </c>
      <c r="F504" s="98" t="s">
        <v>483</v>
      </c>
      <c r="G504" s="118">
        <v>69.35</v>
      </c>
      <c r="H504" s="118">
        <v>30.11655</v>
      </c>
      <c r="I504" s="118">
        <f t="shared" si="63"/>
        <v>43.4</v>
      </c>
    </row>
    <row r="505" spans="1:9" ht="12.75">
      <c r="A505" s="97" t="s">
        <v>484</v>
      </c>
      <c r="B505" s="98"/>
      <c r="C505" s="98" t="s">
        <v>229</v>
      </c>
      <c r="D505" s="98" t="s">
        <v>185</v>
      </c>
      <c r="E505" s="98" t="s">
        <v>862</v>
      </c>
      <c r="F505" s="98" t="s">
        <v>485</v>
      </c>
      <c r="G505" s="116">
        <f>G506</f>
        <v>2</v>
      </c>
      <c r="H505" s="116">
        <f>H506</f>
        <v>0.2012</v>
      </c>
      <c r="I505" s="116">
        <f t="shared" si="63"/>
        <v>10.1</v>
      </c>
    </row>
    <row r="506" spans="1:9" ht="25.5">
      <c r="A506" s="97" t="s">
        <v>486</v>
      </c>
      <c r="B506" s="98"/>
      <c r="C506" s="98" t="s">
        <v>229</v>
      </c>
      <c r="D506" s="98" t="s">
        <v>185</v>
      </c>
      <c r="E506" s="98" t="s">
        <v>862</v>
      </c>
      <c r="F506" s="98" t="s">
        <v>487</v>
      </c>
      <c r="G506" s="116">
        <f>G507+G508</f>
        <v>2</v>
      </c>
      <c r="H506" s="116">
        <f>H507+H508</f>
        <v>0.2012</v>
      </c>
      <c r="I506" s="116">
        <f t="shared" si="63"/>
        <v>10.1</v>
      </c>
    </row>
    <row r="507" spans="1:9" ht="25.5">
      <c r="A507" s="97" t="s">
        <v>141</v>
      </c>
      <c r="B507" s="98"/>
      <c r="C507" s="98" t="s">
        <v>229</v>
      </c>
      <c r="D507" s="98" t="s">
        <v>185</v>
      </c>
      <c r="E507" s="98" t="s">
        <v>862</v>
      </c>
      <c r="F507" s="98" t="s">
        <v>489</v>
      </c>
      <c r="G507" s="118">
        <v>0.5</v>
      </c>
      <c r="H507" s="118"/>
      <c r="I507" s="118"/>
    </row>
    <row r="508" spans="1:9" ht="25.5">
      <c r="A508" s="97" t="s">
        <v>490</v>
      </c>
      <c r="B508" s="98"/>
      <c r="C508" s="98" t="s">
        <v>229</v>
      </c>
      <c r="D508" s="98" t="s">
        <v>185</v>
      </c>
      <c r="E508" s="98" t="s">
        <v>862</v>
      </c>
      <c r="F508" s="98" t="s">
        <v>491</v>
      </c>
      <c r="G508" s="118">
        <v>1.5</v>
      </c>
      <c r="H508" s="118">
        <v>0.2012</v>
      </c>
      <c r="I508" s="118">
        <f t="shared" si="63"/>
        <v>13.4</v>
      </c>
    </row>
    <row r="509" spans="1:9" ht="89.25">
      <c r="A509" s="97" t="s">
        <v>419</v>
      </c>
      <c r="B509" s="98"/>
      <c r="C509" s="98" t="s">
        <v>229</v>
      </c>
      <c r="D509" s="98" t="s">
        <v>185</v>
      </c>
      <c r="E509" s="98" t="s">
        <v>420</v>
      </c>
      <c r="F509" s="98" t="s">
        <v>121</v>
      </c>
      <c r="G509" s="116">
        <f>G510</f>
        <v>3531.477</v>
      </c>
      <c r="H509" s="116">
        <f>H510</f>
        <v>3450.2465599999996</v>
      </c>
      <c r="I509" s="116">
        <f t="shared" si="63"/>
        <v>97.7</v>
      </c>
    </row>
    <row r="510" spans="1:9" ht="38.25">
      <c r="A510" s="97" t="s">
        <v>421</v>
      </c>
      <c r="B510" s="98"/>
      <c r="C510" s="98" t="s">
        <v>229</v>
      </c>
      <c r="D510" s="98" t="s">
        <v>185</v>
      </c>
      <c r="E510" s="98" t="s">
        <v>422</v>
      </c>
      <c r="F510" s="98" t="s">
        <v>121</v>
      </c>
      <c r="G510" s="116">
        <f>G511+G515+G519</f>
        <v>3531.477</v>
      </c>
      <c r="H510" s="116">
        <f>H511+H515+H519</f>
        <v>3450.2465599999996</v>
      </c>
      <c r="I510" s="116">
        <f t="shared" si="63"/>
        <v>97.7</v>
      </c>
    </row>
    <row r="511" spans="1:9" ht="63.75">
      <c r="A511" s="97" t="s">
        <v>470</v>
      </c>
      <c r="B511" s="98"/>
      <c r="C511" s="98" t="s">
        <v>229</v>
      </c>
      <c r="D511" s="98" t="s">
        <v>185</v>
      </c>
      <c r="E511" s="98" t="s">
        <v>422</v>
      </c>
      <c r="F511" s="98" t="s">
        <v>471</v>
      </c>
      <c r="G511" s="116">
        <f>G512</f>
        <v>3229.325</v>
      </c>
      <c r="H511" s="116">
        <f>H512</f>
        <v>3223.7920099999997</v>
      </c>
      <c r="I511" s="116">
        <f t="shared" si="63"/>
        <v>99.8</v>
      </c>
    </row>
    <row r="512" spans="1:9" ht="25.5">
      <c r="A512" s="97" t="s">
        <v>506</v>
      </c>
      <c r="B512" s="98"/>
      <c r="C512" s="98" t="s">
        <v>229</v>
      </c>
      <c r="D512" s="98" t="s">
        <v>185</v>
      </c>
      <c r="E512" s="98" t="s">
        <v>422</v>
      </c>
      <c r="F512" s="98" t="s">
        <v>507</v>
      </c>
      <c r="G512" s="116">
        <f>G513+G514</f>
        <v>3229.325</v>
      </c>
      <c r="H512" s="116">
        <f>H513+H514</f>
        <v>3223.7920099999997</v>
      </c>
      <c r="I512" s="116">
        <f t="shared" si="63"/>
        <v>99.8</v>
      </c>
    </row>
    <row r="513" spans="1:9" ht="25.5">
      <c r="A513" s="97" t="s">
        <v>474</v>
      </c>
      <c r="B513" s="98"/>
      <c r="C513" s="98" t="s">
        <v>229</v>
      </c>
      <c r="D513" s="98" t="s">
        <v>185</v>
      </c>
      <c r="E513" s="98" t="s">
        <v>422</v>
      </c>
      <c r="F513" s="98" t="s">
        <v>508</v>
      </c>
      <c r="G513" s="118">
        <f>3183.225+42.5</f>
        <v>3225.725</v>
      </c>
      <c r="H513" s="118">
        <v>3220.80671</v>
      </c>
      <c r="I513" s="118">
        <f t="shared" si="63"/>
        <v>99.8</v>
      </c>
    </row>
    <row r="514" spans="1:9" ht="25.5">
      <c r="A514" s="97" t="s">
        <v>492</v>
      </c>
      <c r="B514" s="98"/>
      <c r="C514" s="98" t="s">
        <v>229</v>
      </c>
      <c r="D514" s="98" t="s">
        <v>185</v>
      </c>
      <c r="E514" s="98" t="s">
        <v>422</v>
      </c>
      <c r="F514" s="98" t="s">
        <v>509</v>
      </c>
      <c r="G514" s="118">
        <f>22.5-18.9</f>
        <v>3.6000000000000014</v>
      </c>
      <c r="H514" s="118">
        <v>2.9853</v>
      </c>
      <c r="I514" s="118">
        <f t="shared" si="63"/>
        <v>82.9</v>
      </c>
    </row>
    <row r="515" spans="1:9" ht="25.5">
      <c r="A515" s="97" t="s">
        <v>476</v>
      </c>
      <c r="B515" s="98"/>
      <c r="C515" s="98" t="s">
        <v>229</v>
      </c>
      <c r="D515" s="98" t="s">
        <v>185</v>
      </c>
      <c r="E515" s="98" t="s">
        <v>422</v>
      </c>
      <c r="F515" s="98" t="s">
        <v>477</v>
      </c>
      <c r="G515" s="116">
        <f>G516</f>
        <v>298.652</v>
      </c>
      <c r="H515" s="116">
        <f>H516</f>
        <v>225.59777</v>
      </c>
      <c r="I515" s="116">
        <f t="shared" si="63"/>
        <v>75.5</v>
      </c>
    </row>
    <row r="516" spans="1:9" ht="25.5">
      <c r="A516" s="97" t="s">
        <v>478</v>
      </c>
      <c r="B516" s="98"/>
      <c r="C516" s="98" t="s">
        <v>229</v>
      </c>
      <c r="D516" s="98" t="s">
        <v>185</v>
      </c>
      <c r="E516" s="98" t="s">
        <v>422</v>
      </c>
      <c r="F516" s="98" t="s">
        <v>479</v>
      </c>
      <c r="G516" s="116">
        <f>G517+G518</f>
        <v>298.652</v>
      </c>
      <c r="H516" s="116">
        <f>H517+H518</f>
        <v>225.59777</v>
      </c>
      <c r="I516" s="116">
        <f t="shared" si="63"/>
        <v>75.5</v>
      </c>
    </row>
    <row r="517" spans="1:9" ht="38.25">
      <c r="A517" s="97" t="s">
        <v>480</v>
      </c>
      <c r="B517" s="98"/>
      <c r="C517" s="98" t="s">
        <v>229</v>
      </c>
      <c r="D517" s="98" t="s">
        <v>185</v>
      </c>
      <c r="E517" s="98" t="s">
        <v>422</v>
      </c>
      <c r="F517" s="98" t="s">
        <v>481</v>
      </c>
      <c r="G517" s="118">
        <f>175.7+1</f>
        <v>176.7</v>
      </c>
      <c r="H517" s="118">
        <v>160.95693</v>
      </c>
      <c r="I517" s="118">
        <f t="shared" si="63"/>
        <v>91.1</v>
      </c>
    </row>
    <row r="518" spans="1:9" ht="25.5">
      <c r="A518" s="97" t="s">
        <v>482</v>
      </c>
      <c r="B518" s="98"/>
      <c r="C518" s="98" t="s">
        <v>229</v>
      </c>
      <c r="D518" s="98" t="s">
        <v>185</v>
      </c>
      <c r="E518" s="98" t="s">
        <v>422</v>
      </c>
      <c r="F518" s="98" t="s">
        <v>483</v>
      </c>
      <c r="G518" s="118">
        <f>144.552-22.6</f>
        <v>121.952</v>
      </c>
      <c r="H518" s="118">
        <v>64.64084</v>
      </c>
      <c r="I518" s="118">
        <f t="shared" si="63"/>
        <v>53</v>
      </c>
    </row>
    <row r="519" spans="1:9" ht="12.75">
      <c r="A519" s="97" t="s">
        <v>484</v>
      </c>
      <c r="B519" s="98"/>
      <c r="C519" s="98" t="s">
        <v>229</v>
      </c>
      <c r="D519" s="98" t="s">
        <v>185</v>
      </c>
      <c r="E519" s="98" t="s">
        <v>422</v>
      </c>
      <c r="F519" s="98" t="s">
        <v>485</v>
      </c>
      <c r="G519" s="116">
        <f>G520</f>
        <v>3.5</v>
      </c>
      <c r="H519" s="116">
        <f>H520</f>
        <v>0.85678</v>
      </c>
      <c r="I519" s="116">
        <f t="shared" si="63"/>
        <v>24.5</v>
      </c>
    </row>
    <row r="520" spans="1:9" ht="25.5">
      <c r="A520" s="97" t="s">
        <v>486</v>
      </c>
      <c r="B520" s="98"/>
      <c r="C520" s="98" t="s">
        <v>229</v>
      </c>
      <c r="D520" s="98" t="s">
        <v>185</v>
      </c>
      <c r="E520" s="98" t="s">
        <v>422</v>
      </c>
      <c r="F520" s="98" t="s">
        <v>487</v>
      </c>
      <c r="G520" s="116">
        <f>G521+G522</f>
        <v>3.5</v>
      </c>
      <c r="H520" s="116">
        <f>H521+H522</f>
        <v>0.85678</v>
      </c>
      <c r="I520" s="116">
        <f t="shared" si="63"/>
        <v>24.5</v>
      </c>
    </row>
    <row r="521" spans="1:9" ht="25.5">
      <c r="A521" s="97" t="s">
        <v>141</v>
      </c>
      <c r="B521" s="98"/>
      <c r="C521" s="98" t="s">
        <v>229</v>
      </c>
      <c r="D521" s="98" t="s">
        <v>185</v>
      </c>
      <c r="E521" s="98" t="s">
        <v>422</v>
      </c>
      <c r="F521" s="98" t="s">
        <v>489</v>
      </c>
      <c r="G521" s="118">
        <f>2.5-2</f>
        <v>0.5</v>
      </c>
      <c r="H521" s="118">
        <v>0.248</v>
      </c>
      <c r="I521" s="118">
        <f t="shared" si="63"/>
        <v>49.6</v>
      </c>
    </row>
    <row r="522" spans="1:9" ht="25.5">
      <c r="A522" s="97" t="s">
        <v>490</v>
      </c>
      <c r="B522" s="98"/>
      <c r="C522" s="98" t="s">
        <v>229</v>
      </c>
      <c r="D522" s="98" t="s">
        <v>185</v>
      </c>
      <c r="E522" s="98" t="s">
        <v>422</v>
      </c>
      <c r="F522" s="98" t="s">
        <v>491</v>
      </c>
      <c r="G522" s="118">
        <v>3</v>
      </c>
      <c r="H522" s="118">
        <v>0.60878</v>
      </c>
      <c r="I522" s="118">
        <f t="shared" si="63"/>
        <v>20.3</v>
      </c>
    </row>
    <row r="523" spans="1:9" ht="12.75">
      <c r="A523" s="97" t="s">
        <v>142</v>
      </c>
      <c r="B523" s="98"/>
      <c r="C523" s="98" t="s">
        <v>229</v>
      </c>
      <c r="D523" s="98" t="s">
        <v>185</v>
      </c>
      <c r="E523" s="98" t="s">
        <v>863</v>
      </c>
      <c r="F523" s="98" t="s">
        <v>121</v>
      </c>
      <c r="G523" s="116">
        <f aca="true" t="shared" si="64" ref="G523:H527">G524</f>
        <v>101.5</v>
      </c>
      <c r="H523" s="116">
        <f t="shared" si="64"/>
        <v>101.5</v>
      </c>
      <c r="I523" s="116">
        <f t="shared" si="63"/>
        <v>100</v>
      </c>
    </row>
    <row r="524" spans="1:9" ht="127.5">
      <c r="A524" s="97" t="s">
        <v>144</v>
      </c>
      <c r="B524" s="98"/>
      <c r="C524" s="98" t="s">
        <v>229</v>
      </c>
      <c r="D524" s="98" t="s">
        <v>185</v>
      </c>
      <c r="E524" s="98" t="s">
        <v>864</v>
      </c>
      <c r="F524" s="98" t="s">
        <v>121</v>
      </c>
      <c r="G524" s="116">
        <f t="shared" si="64"/>
        <v>101.5</v>
      </c>
      <c r="H524" s="116">
        <f t="shared" si="64"/>
        <v>101.5</v>
      </c>
      <c r="I524" s="116">
        <f t="shared" si="63"/>
        <v>100</v>
      </c>
    </row>
    <row r="525" spans="1:9" ht="76.5">
      <c r="A525" s="97" t="s">
        <v>770</v>
      </c>
      <c r="B525" s="98"/>
      <c r="C525" s="98" t="s">
        <v>229</v>
      </c>
      <c r="D525" s="98" t="s">
        <v>185</v>
      </c>
      <c r="E525" s="98" t="s">
        <v>803</v>
      </c>
      <c r="F525" s="98" t="s">
        <v>121</v>
      </c>
      <c r="G525" s="116">
        <f t="shared" si="64"/>
        <v>101.5</v>
      </c>
      <c r="H525" s="116">
        <f t="shared" si="64"/>
        <v>101.5</v>
      </c>
      <c r="I525" s="116">
        <f t="shared" si="63"/>
        <v>100</v>
      </c>
    </row>
    <row r="526" spans="1:9" ht="63.75">
      <c r="A526" s="97" t="s">
        <v>470</v>
      </c>
      <c r="B526" s="98"/>
      <c r="C526" s="98" t="s">
        <v>229</v>
      </c>
      <c r="D526" s="98" t="s">
        <v>185</v>
      </c>
      <c r="E526" s="98" t="s">
        <v>803</v>
      </c>
      <c r="F526" s="98" t="s">
        <v>471</v>
      </c>
      <c r="G526" s="116">
        <f t="shared" si="64"/>
        <v>101.5</v>
      </c>
      <c r="H526" s="116">
        <f t="shared" si="64"/>
        <v>101.5</v>
      </c>
      <c r="I526" s="116">
        <f t="shared" si="63"/>
        <v>100</v>
      </c>
    </row>
    <row r="527" spans="1:9" ht="25.5">
      <c r="A527" s="97" t="s">
        <v>506</v>
      </c>
      <c r="B527" s="98"/>
      <c r="C527" s="98" t="s">
        <v>229</v>
      </c>
      <c r="D527" s="98" t="s">
        <v>185</v>
      </c>
      <c r="E527" s="98" t="s">
        <v>803</v>
      </c>
      <c r="F527" s="98" t="s">
        <v>507</v>
      </c>
      <c r="G527" s="116">
        <f t="shared" si="64"/>
        <v>101.5</v>
      </c>
      <c r="H527" s="116">
        <f t="shared" si="64"/>
        <v>101.5</v>
      </c>
      <c r="I527" s="116">
        <f t="shared" si="63"/>
        <v>100</v>
      </c>
    </row>
    <row r="528" spans="1:9" ht="25.5">
      <c r="A528" s="97" t="s">
        <v>474</v>
      </c>
      <c r="B528" s="98"/>
      <c r="C528" s="98" t="s">
        <v>229</v>
      </c>
      <c r="D528" s="98" t="s">
        <v>185</v>
      </c>
      <c r="E528" s="98" t="s">
        <v>803</v>
      </c>
      <c r="F528" s="98" t="s">
        <v>508</v>
      </c>
      <c r="G528" s="118">
        <v>101.5</v>
      </c>
      <c r="H528" s="118">
        <v>101.5</v>
      </c>
      <c r="I528" s="118">
        <f t="shared" si="63"/>
        <v>100</v>
      </c>
    </row>
    <row r="529" spans="1:9" ht="63.75">
      <c r="A529" s="97" t="s">
        <v>804</v>
      </c>
      <c r="B529" s="98"/>
      <c r="C529" s="98" t="s">
        <v>229</v>
      </c>
      <c r="D529" s="98" t="s">
        <v>185</v>
      </c>
      <c r="E529" s="98" t="s">
        <v>396</v>
      </c>
      <c r="F529" s="98" t="s">
        <v>121</v>
      </c>
      <c r="G529" s="116">
        <f aca="true" t="shared" si="65" ref="G529:H531">G530</f>
        <v>11.27</v>
      </c>
      <c r="H529" s="116">
        <f t="shared" si="65"/>
        <v>10.9668</v>
      </c>
      <c r="I529" s="116">
        <f t="shared" si="63"/>
        <v>97.3</v>
      </c>
    </row>
    <row r="530" spans="1:9" ht="25.5">
      <c r="A530" s="97" t="s">
        <v>476</v>
      </c>
      <c r="B530" s="98"/>
      <c r="C530" s="98" t="s">
        <v>229</v>
      </c>
      <c r="D530" s="98" t="s">
        <v>185</v>
      </c>
      <c r="E530" s="98" t="s">
        <v>396</v>
      </c>
      <c r="F530" s="98" t="s">
        <v>477</v>
      </c>
      <c r="G530" s="116">
        <f t="shared" si="65"/>
        <v>11.27</v>
      </c>
      <c r="H530" s="116">
        <f t="shared" si="65"/>
        <v>10.9668</v>
      </c>
      <c r="I530" s="116">
        <f t="shared" si="63"/>
        <v>97.3</v>
      </c>
    </row>
    <row r="531" spans="1:9" ht="25.5">
      <c r="A531" s="97" t="s">
        <v>478</v>
      </c>
      <c r="B531" s="98"/>
      <c r="C531" s="98" t="s">
        <v>229</v>
      </c>
      <c r="D531" s="98" t="s">
        <v>185</v>
      </c>
      <c r="E531" s="98" t="s">
        <v>396</v>
      </c>
      <c r="F531" s="98" t="s">
        <v>479</v>
      </c>
      <c r="G531" s="116">
        <f t="shared" si="65"/>
        <v>11.27</v>
      </c>
      <c r="H531" s="116">
        <f t="shared" si="65"/>
        <v>10.9668</v>
      </c>
      <c r="I531" s="116">
        <f t="shared" si="63"/>
        <v>97.3</v>
      </c>
    </row>
    <row r="532" spans="1:9" ht="25.5">
      <c r="A532" s="105" t="s">
        <v>482</v>
      </c>
      <c r="B532" s="106"/>
      <c r="C532" s="106" t="s">
        <v>229</v>
      </c>
      <c r="D532" s="106" t="s">
        <v>185</v>
      </c>
      <c r="E532" s="106" t="s">
        <v>396</v>
      </c>
      <c r="F532" s="106" t="s">
        <v>483</v>
      </c>
      <c r="G532" s="119">
        <v>11.27</v>
      </c>
      <c r="H532" s="119">
        <v>10.9668</v>
      </c>
      <c r="I532" s="119">
        <f t="shared" si="63"/>
        <v>97.3</v>
      </c>
    </row>
    <row r="533" spans="1:9" ht="12.75">
      <c r="A533" s="128" t="s">
        <v>391</v>
      </c>
      <c r="B533" s="206"/>
      <c r="C533" s="206" t="s">
        <v>249</v>
      </c>
      <c r="D533" s="206" t="s">
        <v>854</v>
      </c>
      <c r="E533" s="102" t="s">
        <v>855</v>
      </c>
      <c r="F533" s="102" t="s">
        <v>121</v>
      </c>
      <c r="G533" s="127">
        <f aca="true" t="shared" si="66" ref="G533:H536">G534</f>
        <v>2108.148</v>
      </c>
      <c r="H533" s="127">
        <f t="shared" si="66"/>
        <v>2012.4046899999998</v>
      </c>
      <c r="I533" s="127">
        <f t="shared" si="63"/>
        <v>95.5</v>
      </c>
    </row>
    <row r="534" spans="1:9" ht="12.75">
      <c r="A534" s="97" t="s">
        <v>828</v>
      </c>
      <c r="B534" s="98"/>
      <c r="C534" s="98" t="s">
        <v>249</v>
      </c>
      <c r="D534" s="98" t="s">
        <v>131</v>
      </c>
      <c r="E534" s="98" t="s">
        <v>855</v>
      </c>
      <c r="F534" s="98" t="s">
        <v>121</v>
      </c>
      <c r="G534" s="115">
        <f t="shared" si="66"/>
        <v>2108.148</v>
      </c>
      <c r="H534" s="115">
        <f t="shared" si="66"/>
        <v>2012.4046899999998</v>
      </c>
      <c r="I534" s="115">
        <f t="shared" si="63"/>
        <v>95.5</v>
      </c>
    </row>
    <row r="535" spans="1:9" ht="25.5">
      <c r="A535" s="97" t="s">
        <v>675</v>
      </c>
      <c r="B535" s="98"/>
      <c r="C535" s="98" t="s">
        <v>249</v>
      </c>
      <c r="D535" s="98" t="s">
        <v>131</v>
      </c>
      <c r="E535" s="98" t="s">
        <v>392</v>
      </c>
      <c r="F535" s="98" t="s">
        <v>121</v>
      </c>
      <c r="G535" s="116">
        <f t="shared" si="66"/>
        <v>2108.148</v>
      </c>
      <c r="H535" s="116">
        <f t="shared" si="66"/>
        <v>2012.4046899999998</v>
      </c>
      <c r="I535" s="116">
        <f t="shared" si="63"/>
        <v>95.5</v>
      </c>
    </row>
    <row r="536" spans="1:9" ht="12.75">
      <c r="A536" s="97" t="s">
        <v>251</v>
      </c>
      <c r="B536" s="98"/>
      <c r="C536" s="98" t="s">
        <v>249</v>
      </c>
      <c r="D536" s="98" t="s">
        <v>131</v>
      </c>
      <c r="E536" s="98" t="s">
        <v>423</v>
      </c>
      <c r="F536" s="98" t="s">
        <v>121</v>
      </c>
      <c r="G536" s="116">
        <f t="shared" si="66"/>
        <v>2108.148</v>
      </c>
      <c r="H536" s="116">
        <f t="shared" si="66"/>
        <v>2012.4046899999998</v>
      </c>
      <c r="I536" s="116">
        <f t="shared" si="63"/>
        <v>95.5</v>
      </c>
    </row>
    <row r="537" spans="1:9" ht="38.25">
      <c r="A537" s="97" t="s">
        <v>424</v>
      </c>
      <c r="B537" s="98"/>
      <c r="C537" s="98" t="s">
        <v>249</v>
      </c>
      <c r="D537" s="98" t="s">
        <v>131</v>
      </c>
      <c r="E537" s="98" t="s">
        <v>425</v>
      </c>
      <c r="F537" s="98" t="s">
        <v>121</v>
      </c>
      <c r="G537" s="116">
        <f>G538+G542+G546</f>
        <v>2108.148</v>
      </c>
      <c r="H537" s="116">
        <f>H538+H542+H546</f>
        <v>2012.4046899999998</v>
      </c>
      <c r="I537" s="116">
        <f t="shared" si="63"/>
        <v>95.5</v>
      </c>
    </row>
    <row r="538" spans="1:9" ht="63.75">
      <c r="A538" s="97" t="s">
        <v>470</v>
      </c>
      <c r="B538" s="98"/>
      <c r="C538" s="98" t="s">
        <v>249</v>
      </c>
      <c r="D538" s="98" t="s">
        <v>131</v>
      </c>
      <c r="E538" s="98" t="s">
        <v>425</v>
      </c>
      <c r="F538" s="98" t="s">
        <v>471</v>
      </c>
      <c r="G538" s="116">
        <f>G539</f>
        <v>1660</v>
      </c>
      <c r="H538" s="116">
        <f>H539</f>
        <v>1606.79938</v>
      </c>
      <c r="I538" s="116">
        <f t="shared" si="63"/>
        <v>96.8</v>
      </c>
    </row>
    <row r="539" spans="1:9" ht="25.5">
      <c r="A539" s="97" t="s">
        <v>506</v>
      </c>
      <c r="B539" s="98"/>
      <c r="C539" s="98" t="s">
        <v>249</v>
      </c>
      <c r="D539" s="98" t="s">
        <v>131</v>
      </c>
      <c r="E539" s="98" t="s">
        <v>425</v>
      </c>
      <c r="F539" s="98" t="s">
        <v>507</v>
      </c>
      <c r="G539" s="116">
        <f>G540+G541</f>
        <v>1660</v>
      </c>
      <c r="H539" s="116">
        <f>H540+H541</f>
        <v>1606.79938</v>
      </c>
      <c r="I539" s="116">
        <f t="shared" si="63"/>
        <v>96.8</v>
      </c>
    </row>
    <row r="540" spans="1:9" ht="25.5">
      <c r="A540" s="97" t="s">
        <v>474</v>
      </c>
      <c r="B540" s="98"/>
      <c r="C540" s="98" t="s">
        <v>249</v>
      </c>
      <c r="D540" s="98" t="s">
        <v>131</v>
      </c>
      <c r="E540" s="98" t="s">
        <v>425</v>
      </c>
      <c r="F540" s="98" t="s">
        <v>508</v>
      </c>
      <c r="G540" s="118">
        <v>1658</v>
      </c>
      <c r="H540" s="118">
        <v>1606.79938</v>
      </c>
      <c r="I540" s="118">
        <f t="shared" si="63"/>
        <v>96.9</v>
      </c>
    </row>
    <row r="541" spans="1:9" ht="25.5">
      <c r="A541" s="97" t="s">
        <v>492</v>
      </c>
      <c r="B541" s="98"/>
      <c r="C541" s="98" t="s">
        <v>249</v>
      </c>
      <c r="D541" s="98" t="s">
        <v>131</v>
      </c>
      <c r="E541" s="98" t="s">
        <v>425</v>
      </c>
      <c r="F541" s="98" t="s">
        <v>509</v>
      </c>
      <c r="G541" s="118">
        <v>2</v>
      </c>
      <c r="H541" s="118"/>
      <c r="I541" s="118"/>
    </row>
    <row r="542" spans="1:9" ht="25.5">
      <c r="A542" s="97" t="s">
        <v>476</v>
      </c>
      <c r="B542" s="98"/>
      <c r="C542" s="98" t="s">
        <v>249</v>
      </c>
      <c r="D542" s="98" t="s">
        <v>131</v>
      </c>
      <c r="E542" s="98" t="s">
        <v>425</v>
      </c>
      <c r="F542" s="98" t="s">
        <v>477</v>
      </c>
      <c r="G542" s="116">
        <f>G543</f>
        <v>413.64799999999997</v>
      </c>
      <c r="H542" s="116">
        <f>H543</f>
        <v>372.27673999999996</v>
      </c>
      <c r="I542" s="116">
        <f t="shared" si="63"/>
        <v>90</v>
      </c>
    </row>
    <row r="543" spans="1:9" ht="25.5">
      <c r="A543" s="97" t="s">
        <v>478</v>
      </c>
      <c r="B543" s="98"/>
      <c r="C543" s="98" t="s">
        <v>249</v>
      </c>
      <c r="D543" s="98" t="s">
        <v>131</v>
      </c>
      <c r="E543" s="98" t="s">
        <v>425</v>
      </c>
      <c r="F543" s="98" t="s">
        <v>479</v>
      </c>
      <c r="G543" s="116">
        <f>G544+G545</f>
        <v>413.64799999999997</v>
      </c>
      <c r="H543" s="116">
        <f>H544+H545</f>
        <v>372.27673999999996</v>
      </c>
      <c r="I543" s="116">
        <f t="shared" si="63"/>
        <v>90</v>
      </c>
    </row>
    <row r="544" spans="1:9" ht="38.25">
      <c r="A544" s="97" t="s">
        <v>480</v>
      </c>
      <c r="B544" s="98"/>
      <c r="C544" s="98" t="s">
        <v>249</v>
      </c>
      <c r="D544" s="98" t="s">
        <v>131</v>
      </c>
      <c r="E544" s="98" t="s">
        <v>425</v>
      </c>
      <c r="F544" s="98" t="s">
        <v>481</v>
      </c>
      <c r="G544" s="118">
        <f>33.9+5</f>
        <v>38.9</v>
      </c>
      <c r="H544" s="118">
        <v>36.02993</v>
      </c>
      <c r="I544" s="118">
        <f t="shared" si="63"/>
        <v>92.6</v>
      </c>
    </row>
    <row r="545" spans="1:9" ht="25.5">
      <c r="A545" s="97" t="s">
        <v>482</v>
      </c>
      <c r="B545" s="98"/>
      <c r="C545" s="98" t="s">
        <v>249</v>
      </c>
      <c r="D545" s="98" t="s">
        <v>131</v>
      </c>
      <c r="E545" s="98" t="s">
        <v>425</v>
      </c>
      <c r="F545" s="98" t="s">
        <v>483</v>
      </c>
      <c r="G545" s="118">
        <v>374.748</v>
      </c>
      <c r="H545" s="118">
        <v>336.24681</v>
      </c>
      <c r="I545" s="118">
        <f t="shared" si="63"/>
        <v>89.7</v>
      </c>
    </row>
    <row r="546" spans="1:9" ht="12.75">
      <c r="A546" s="97" t="s">
        <v>484</v>
      </c>
      <c r="B546" s="98"/>
      <c r="C546" s="98" t="s">
        <v>249</v>
      </c>
      <c r="D546" s="98" t="s">
        <v>131</v>
      </c>
      <c r="E546" s="98" t="s">
        <v>425</v>
      </c>
      <c r="F546" s="98" t="s">
        <v>485</v>
      </c>
      <c r="G546" s="116">
        <f>G547</f>
        <v>34.5</v>
      </c>
      <c r="H546" s="116">
        <f>H547</f>
        <v>33.32857</v>
      </c>
      <c r="I546" s="116">
        <f t="shared" si="63"/>
        <v>96.6</v>
      </c>
    </row>
    <row r="547" spans="1:9" ht="25.5">
      <c r="A547" s="97" t="s">
        <v>486</v>
      </c>
      <c r="B547" s="98"/>
      <c r="C547" s="98" t="s">
        <v>249</v>
      </c>
      <c r="D547" s="98" t="s">
        <v>131</v>
      </c>
      <c r="E547" s="98" t="s">
        <v>425</v>
      </c>
      <c r="F547" s="98" t="s">
        <v>487</v>
      </c>
      <c r="G547" s="116">
        <f>G548+G549</f>
        <v>34.5</v>
      </c>
      <c r="H547" s="116">
        <f>H548+H549</f>
        <v>33.32857</v>
      </c>
      <c r="I547" s="116">
        <f t="shared" si="63"/>
        <v>96.6</v>
      </c>
    </row>
    <row r="548" spans="1:9" ht="25.5">
      <c r="A548" s="97" t="s">
        <v>141</v>
      </c>
      <c r="B548" s="98"/>
      <c r="C548" s="98" t="s">
        <v>249</v>
      </c>
      <c r="D548" s="98" t="s">
        <v>131</v>
      </c>
      <c r="E548" s="98" t="s">
        <v>425</v>
      </c>
      <c r="F548" s="98" t="s">
        <v>489</v>
      </c>
      <c r="G548" s="118">
        <v>33.5</v>
      </c>
      <c r="H548" s="118">
        <v>33.083</v>
      </c>
      <c r="I548" s="118">
        <f t="shared" si="63"/>
        <v>98.8</v>
      </c>
    </row>
    <row r="549" spans="1:9" ht="25.5">
      <c r="A549" s="100" t="s">
        <v>490</v>
      </c>
      <c r="B549" s="101"/>
      <c r="C549" s="101" t="s">
        <v>249</v>
      </c>
      <c r="D549" s="101" t="s">
        <v>131</v>
      </c>
      <c r="E549" s="101" t="s">
        <v>425</v>
      </c>
      <c r="F549" s="101" t="s">
        <v>491</v>
      </c>
      <c r="G549" s="125">
        <v>1</v>
      </c>
      <c r="H549" s="125">
        <v>0.24557</v>
      </c>
      <c r="I549" s="125">
        <f t="shared" si="63"/>
        <v>24.6</v>
      </c>
    </row>
    <row r="550" spans="1:9" ht="12.75">
      <c r="A550" s="128" t="s">
        <v>397</v>
      </c>
      <c r="B550" s="206"/>
      <c r="C550" s="206" t="s">
        <v>254</v>
      </c>
      <c r="D550" s="206" t="s">
        <v>854</v>
      </c>
      <c r="E550" s="102" t="s">
        <v>855</v>
      </c>
      <c r="F550" s="102" t="s">
        <v>121</v>
      </c>
      <c r="G550" s="127">
        <f>G551+G576+G589</f>
        <v>20386</v>
      </c>
      <c r="H550" s="127">
        <f>H551+H576+H589</f>
        <v>20011.73691</v>
      </c>
      <c r="I550" s="127">
        <f t="shared" si="63"/>
        <v>98.2</v>
      </c>
    </row>
    <row r="551" spans="1:9" ht="12.75">
      <c r="A551" s="97" t="s">
        <v>830</v>
      </c>
      <c r="B551" s="98"/>
      <c r="C551" s="98" t="s">
        <v>254</v>
      </c>
      <c r="D551" s="98" t="s">
        <v>184</v>
      </c>
      <c r="E551" s="98" t="s">
        <v>855</v>
      </c>
      <c r="F551" s="98" t="s">
        <v>121</v>
      </c>
      <c r="G551" s="115">
        <f>G552</f>
        <v>13035</v>
      </c>
      <c r="H551" s="115">
        <f>H552</f>
        <v>12966.3414</v>
      </c>
      <c r="I551" s="115">
        <f t="shared" si="63"/>
        <v>99.5</v>
      </c>
    </row>
    <row r="552" spans="1:9" ht="12.75">
      <c r="A552" s="97" t="s">
        <v>171</v>
      </c>
      <c r="B552" s="98"/>
      <c r="C552" s="98" t="s">
        <v>254</v>
      </c>
      <c r="D552" s="98" t="s">
        <v>184</v>
      </c>
      <c r="E552" s="98" t="s">
        <v>403</v>
      </c>
      <c r="F552" s="98" t="s">
        <v>121</v>
      </c>
      <c r="G552" s="116">
        <f>G553+G572</f>
        <v>13035</v>
      </c>
      <c r="H552" s="116">
        <f>H553+H572</f>
        <v>12966.3414</v>
      </c>
      <c r="I552" s="116">
        <f t="shared" si="63"/>
        <v>99.5</v>
      </c>
    </row>
    <row r="553" spans="1:9" ht="38.25">
      <c r="A553" s="97" t="s">
        <v>775</v>
      </c>
      <c r="B553" s="98"/>
      <c r="C553" s="98" t="s">
        <v>254</v>
      </c>
      <c r="D553" s="98" t="s">
        <v>184</v>
      </c>
      <c r="E553" s="98" t="s">
        <v>426</v>
      </c>
      <c r="F553" s="98" t="s">
        <v>121</v>
      </c>
      <c r="G553" s="116">
        <f>G554+G558+G567</f>
        <v>12211</v>
      </c>
      <c r="H553" s="116">
        <f>H554+H558+H567</f>
        <v>12147.47264</v>
      </c>
      <c r="I553" s="116">
        <f t="shared" si="63"/>
        <v>99.5</v>
      </c>
    </row>
    <row r="554" spans="1:9" ht="12.75">
      <c r="A554" s="97" t="s">
        <v>427</v>
      </c>
      <c r="B554" s="98"/>
      <c r="C554" s="98" t="s">
        <v>254</v>
      </c>
      <c r="D554" s="98" t="s">
        <v>184</v>
      </c>
      <c r="E554" s="98" t="s">
        <v>428</v>
      </c>
      <c r="F554" s="98" t="s">
        <v>121</v>
      </c>
      <c r="G554" s="116">
        <f aca="true" t="shared" si="67" ref="G554:H556">G555</f>
        <v>3032</v>
      </c>
      <c r="H554" s="116">
        <f t="shared" si="67"/>
        <v>3020.0999</v>
      </c>
      <c r="I554" s="116">
        <f t="shared" si="63"/>
        <v>99.6</v>
      </c>
    </row>
    <row r="555" spans="1:9" ht="25.5">
      <c r="A555" s="97" t="s">
        <v>554</v>
      </c>
      <c r="B555" s="98"/>
      <c r="C555" s="98" t="s">
        <v>254</v>
      </c>
      <c r="D555" s="98" t="s">
        <v>184</v>
      </c>
      <c r="E555" s="98" t="s">
        <v>428</v>
      </c>
      <c r="F555" s="98" t="s">
        <v>500</v>
      </c>
      <c r="G555" s="116">
        <f t="shared" si="67"/>
        <v>3032</v>
      </c>
      <c r="H555" s="116">
        <f t="shared" si="67"/>
        <v>3020.0999</v>
      </c>
      <c r="I555" s="116">
        <f t="shared" si="63"/>
        <v>99.6</v>
      </c>
    </row>
    <row r="556" spans="1:9" ht="25.5">
      <c r="A556" s="97" t="s">
        <v>573</v>
      </c>
      <c r="B556" s="98"/>
      <c r="C556" s="98" t="s">
        <v>254</v>
      </c>
      <c r="D556" s="98" t="s">
        <v>184</v>
      </c>
      <c r="E556" s="98" t="s">
        <v>428</v>
      </c>
      <c r="F556" s="98" t="s">
        <v>574</v>
      </c>
      <c r="G556" s="116">
        <f t="shared" si="67"/>
        <v>3032</v>
      </c>
      <c r="H556" s="116">
        <f t="shared" si="67"/>
        <v>3020.0999</v>
      </c>
      <c r="I556" s="116">
        <f t="shared" si="63"/>
        <v>99.6</v>
      </c>
    </row>
    <row r="557" spans="1:9" ht="38.25">
      <c r="A557" s="97" t="s">
        <v>577</v>
      </c>
      <c r="B557" s="98"/>
      <c r="C557" s="98" t="s">
        <v>254</v>
      </c>
      <c r="D557" s="98" t="s">
        <v>184</v>
      </c>
      <c r="E557" s="98" t="s">
        <v>428</v>
      </c>
      <c r="F557" s="98" t="s">
        <v>578</v>
      </c>
      <c r="G557" s="118">
        <v>3032</v>
      </c>
      <c r="H557" s="118">
        <v>3020.0999</v>
      </c>
      <c r="I557" s="118">
        <f t="shared" si="63"/>
        <v>99.6</v>
      </c>
    </row>
    <row r="558" spans="1:9" ht="38.25">
      <c r="A558" s="97" t="s">
        <v>263</v>
      </c>
      <c r="B558" s="98"/>
      <c r="C558" s="98" t="s">
        <v>254</v>
      </c>
      <c r="D558" s="98" t="s">
        <v>184</v>
      </c>
      <c r="E558" s="98" t="s">
        <v>429</v>
      </c>
      <c r="F558" s="98" t="s">
        <v>121</v>
      </c>
      <c r="G558" s="116">
        <f>G559+G563</f>
        <v>9031</v>
      </c>
      <c r="H558" s="116">
        <f>H559+H563</f>
        <v>8979.5507</v>
      </c>
      <c r="I558" s="116">
        <f t="shared" si="63"/>
        <v>99.4</v>
      </c>
    </row>
    <row r="559" spans="1:9" ht="25.5">
      <c r="A559" s="97" t="s">
        <v>265</v>
      </c>
      <c r="B559" s="98"/>
      <c r="C559" s="98" t="s">
        <v>254</v>
      </c>
      <c r="D559" s="98" t="s">
        <v>184</v>
      </c>
      <c r="E559" s="98" t="s">
        <v>430</v>
      </c>
      <c r="F559" s="98" t="s">
        <v>121</v>
      </c>
      <c r="G559" s="116">
        <f aca="true" t="shared" si="68" ref="G559:H561">G560</f>
        <v>6673.8</v>
      </c>
      <c r="H559" s="116">
        <f t="shared" si="68"/>
        <v>6656.8832</v>
      </c>
      <c r="I559" s="116">
        <f t="shared" si="63"/>
        <v>99.7</v>
      </c>
    </row>
    <row r="560" spans="1:9" ht="25.5">
      <c r="A560" s="97" t="s">
        <v>554</v>
      </c>
      <c r="B560" s="98"/>
      <c r="C560" s="98" t="s">
        <v>254</v>
      </c>
      <c r="D560" s="98" t="s">
        <v>184</v>
      </c>
      <c r="E560" s="98" t="s">
        <v>430</v>
      </c>
      <c r="F560" s="98" t="s">
        <v>500</v>
      </c>
      <c r="G560" s="116">
        <f t="shared" si="68"/>
        <v>6673.8</v>
      </c>
      <c r="H560" s="116">
        <f t="shared" si="68"/>
        <v>6656.8832</v>
      </c>
      <c r="I560" s="116">
        <f t="shared" si="63"/>
        <v>99.7</v>
      </c>
    </row>
    <row r="561" spans="1:9" ht="25.5">
      <c r="A561" s="97" t="s">
        <v>573</v>
      </c>
      <c r="B561" s="98"/>
      <c r="C561" s="98" t="s">
        <v>254</v>
      </c>
      <c r="D561" s="98" t="s">
        <v>184</v>
      </c>
      <c r="E561" s="98" t="s">
        <v>430</v>
      </c>
      <c r="F561" s="98" t="s">
        <v>574</v>
      </c>
      <c r="G561" s="116">
        <f t="shared" si="68"/>
        <v>6673.8</v>
      </c>
      <c r="H561" s="116">
        <f t="shared" si="68"/>
        <v>6656.8832</v>
      </c>
      <c r="I561" s="116">
        <f t="shared" si="63"/>
        <v>99.7</v>
      </c>
    </row>
    <row r="562" spans="1:9" ht="38.25">
      <c r="A562" s="97" t="s">
        <v>577</v>
      </c>
      <c r="B562" s="98"/>
      <c r="C562" s="98" t="s">
        <v>254</v>
      </c>
      <c r="D562" s="98" t="s">
        <v>184</v>
      </c>
      <c r="E562" s="98" t="s">
        <v>430</v>
      </c>
      <c r="F562" s="98" t="s">
        <v>578</v>
      </c>
      <c r="G562" s="118">
        <v>6673.8</v>
      </c>
      <c r="H562" s="118">
        <v>6656.8832</v>
      </c>
      <c r="I562" s="118">
        <f t="shared" si="63"/>
        <v>99.7</v>
      </c>
    </row>
    <row r="563" spans="1:9" ht="25.5">
      <c r="A563" s="97" t="s">
        <v>267</v>
      </c>
      <c r="B563" s="98"/>
      <c r="C563" s="98" t="s">
        <v>254</v>
      </c>
      <c r="D563" s="98" t="s">
        <v>184</v>
      </c>
      <c r="E563" s="98" t="s">
        <v>431</v>
      </c>
      <c r="F563" s="98" t="s">
        <v>121</v>
      </c>
      <c r="G563" s="116">
        <f aca="true" t="shared" si="69" ref="G563:H565">G564</f>
        <v>2357.2</v>
      </c>
      <c r="H563" s="116">
        <f t="shared" si="69"/>
        <v>2322.6675</v>
      </c>
      <c r="I563" s="116">
        <f t="shared" si="63"/>
        <v>98.5</v>
      </c>
    </row>
    <row r="564" spans="1:9" ht="25.5">
      <c r="A564" s="97" t="s">
        <v>554</v>
      </c>
      <c r="B564" s="98"/>
      <c r="C564" s="98" t="s">
        <v>254</v>
      </c>
      <c r="D564" s="98" t="s">
        <v>184</v>
      </c>
      <c r="E564" s="98" t="s">
        <v>431</v>
      </c>
      <c r="F564" s="98" t="s">
        <v>500</v>
      </c>
      <c r="G564" s="116">
        <f t="shared" si="69"/>
        <v>2357.2</v>
      </c>
      <c r="H564" s="116">
        <f t="shared" si="69"/>
        <v>2322.6675</v>
      </c>
      <c r="I564" s="116">
        <f aca="true" t="shared" si="70" ref="I564:I608">ROUND(H564/G564*100,1)</f>
        <v>98.5</v>
      </c>
    </row>
    <row r="565" spans="1:9" ht="25.5">
      <c r="A565" s="97" t="s">
        <v>573</v>
      </c>
      <c r="B565" s="98"/>
      <c r="C565" s="98" t="s">
        <v>254</v>
      </c>
      <c r="D565" s="98" t="s">
        <v>184</v>
      </c>
      <c r="E565" s="98" t="s">
        <v>431</v>
      </c>
      <c r="F565" s="98" t="s">
        <v>574</v>
      </c>
      <c r="G565" s="116">
        <f t="shared" si="69"/>
        <v>2357.2</v>
      </c>
      <c r="H565" s="116">
        <f t="shared" si="69"/>
        <v>2322.6675</v>
      </c>
      <c r="I565" s="116">
        <f t="shared" si="70"/>
        <v>98.5</v>
      </c>
    </row>
    <row r="566" spans="1:9" ht="38.25">
      <c r="A566" s="97" t="s">
        <v>577</v>
      </c>
      <c r="B566" s="98"/>
      <c r="C566" s="98" t="s">
        <v>254</v>
      </c>
      <c r="D566" s="98" t="s">
        <v>184</v>
      </c>
      <c r="E566" s="98" t="s">
        <v>431</v>
      </c>
      <c r="F566" s="98" t="s">
        <v>578</v>
      </c>
      <c r="G566" s="118">
        <v>2357.2</v>
      </c>
      <c r="H566" s="118">
        <v>2322.6675</v>
      </c>
      <c r="I566" s="118">
        <f t="shared" si="70"/>
        <v>98.5</v>
      </c>
    </row>
    <row r="567" spans="1:9" ht="51">
      <c r="A567" s="97" t="s">
        <v>432</v>
      </c>
      <c r="B567" s="98"/>
      <c r="C567" s="98" t="s">
        <v>254</v>
      </c>
      <c r="D567" s="98" t="s">
        <v>184</v>
      </c>
      <c r="E567" s="98" t="s">
        <v>433</v>
      </c>
      <c r="F567" s="98" t="s">
        <v>121</v>
      </c>
      <c r="G567" s="116">
        <f aca="true" t="shared" si="71" ref="G567:H569">G568</f>
        <v>148</v>
      </c>
      <c r="H567" s="116">
        <f t="shared" si="71"/>
        <v>147.82204</v>
      </c>
      <c r="I567" s="116">
        <f t="shared" si="70"/>
        <v>99.9</v>
      </c>
    </row>
    <row r="568" spans="1:9" ht="25.5">
      <c r="A568" s="97" t="s">
        <v>554</v>
      </c>
      <c r="B568" s="98"/>
      <c r="C568" s="98" t="s">
        <v>254</v>
      </c>
      <c r="D568" s="98" t="s">
        <v>184</v>
      </c>
      <c r="E568" s="98" t="s">
        <v>433</v>
      </c>
      <c r="F568" s="98" t="s">
        <v>500</v>
      </c>
      <c r="G568" s="116">
        <f t="shared" si="71"/>
        <v>148</v>
      </c>
      <c r="H568" s="116">
        <f t="shared" si="71"/>
        <v>147.82204</v>
      </c>
      <c r="I568" s="116">
        <f t="shared" si="70"/>
        <v>99.9</v>
      </c>
    </row>
    <row r="569" spans="1:9" ht="25.5">
      <c r="A569" s="97" t="s">
        <v>573</v>
      </c>
      <c r="B569" s="98"/>
      <c r="C569" s="98" t="s">
        <v>254</v>
      </c>
      <c r="D569" s="98" t="s">
        <v>184</v>
      </c>
      <c r="E569" s="98" t="s">
        <v>433</v>
      </c>
      <c r="F569" s="98" t="s">
        <v>574</v>
      </c>
      <c r="G569" s="116">
        <f t="shared" si="71"/>
        <v>148</v>
      </c>
      <c r="H569" s="116">
        <f t="shared" si="71"/>
        <v>147.82204</v>
      </c>
      <c r="I569" s="116">
        <f t="shared" si="70"/>
        <v>99.9</v>
      </c>
    </row>
    <row r="570" spans="1:9" ht="38.25">
      <c r="A570" s="97" t="s">
        <v>577</v>
      </c>
      <c r="B570" s="98"/>
      <c r="C570" s="98" t="s">
        <v>254</v>
      </c>
      <c r="D570" s="98" t="s">
        <v>184</v>
      </c>
      <c r="E570" s="98" t="s">
        <v>433</v>
      </c>
      <c r="F570" s="98" t="s">
        <v>578</v>
      </c>
      <c r="G570" s="118">
        <v>148</v>
      </c>
      <c r="H570" s="118">
        <v>147.82204</v>
      </c>
      <c r="I570" s="118">
        <f t="shared" si="70"/>
        <v>99.9</v>
      </c>
    </row>
    <row r="571" spans="1:9" ht="25.5">
      <c r="A571" s="97" t="s">
        <v>776</v>
      </c>
      <c r="B571" s="98"/>
      <c r="C571" s="98" t="s">
        <v>254</v>
      </c>
      <c r="D571" s="98" t="s">
        <v>184</v>
      </c>
      <c r="E571" s="98" t="s">
        <v>805</v>
      </c>
      <c r="F571" s="98" t="s">
        <v>121</v>
      </c>
      <c r="G571" s="116">
        <f aca="true" t="shared" si="72" ref="G571:H574">G572</f>
        <v>824</v>
      </c>
      <c r="H571" s="116">
        <f t="shared" si="72"/>
        <v>818.86876</v>
      </c>
      <c r="I571" s="116">
        <f t="shared" si="70"/>
        <v>99.4</v>
      </c>
    </row>
    <row r="572" spans="1:9" ht="63.75">
      <c r="A572" s="97" t="s">
        <v>40</v>
      </c>
      <c r="B572" s="98"/>
      <c r="C572" s="98" t="s">
        <v>254</v>
      </c>
      <c r="D572" s="98" t="s">
        <v>184</v>
      </c>
      <c r="E572" s="98" t="s">
        <v>434</v>
      </c>
      <c r="F572" s="98" t="s">
        <v>121</v>
      </c>
      <c r="G572" s="116">
        <f t="shared" si="72"/>
        <v>824</v>
      </c>
      <c r="H572" s="116">
        <f t="shared" si="72"/>
        <v>818.86876</v>
      </c>
      <c r="I572" s="116">
        <f t="shared" si="70"/>
        <v>99.4</v>
      </c>
    </row>
    <row r="573" spans="1:9" ht="25.5">
      <c r="A573" s="97" t="s">
        <v>554</v>
      </c>
      <c r="B573" s="98"/>
      <c r="C573" s="98" t="s">
        <v>254</v>
      </c>
      <c r="D573" s="98" t="s">
        <v>184</v>
      </c>
      <c r="E573" s="98" t="s">
        <v>434</v>
      </c>
      <c r="F573" s="98" t="s">
        <v>500</v>
      </c>
      <c r="G573" s="116">
        <f t="shared" si="72"/>
        <v>824</v>
      </c>
      <c r="H573" s="116">
        <f t="shared" si="72"/>
        <v>818.86876</v>
      </c>
      <c r="I573" s="116">
        <f t="shared" si="70"/>
        <v>99.4</v>
      </c>
    </row>
    <row r="574" spans="1:9" ht="38.25">
      <c r="A574" s="97" t="s">
        <v>555</v>
      </c>
      <c r="B574" s="98"/>
      <c r="C574" s="98" t="s">
        <v>254</v>
      </c>
      <c r="D574" s="98" t="s">
        <v>184</v>
      </c>
      <c r="E574" s="98" t="s">
        <v>434</v>
      </c>
      <c r="F574" s="98" t="s">
        <v>556</v>
      </c>
      <c r="G574" s="116">
        <f t="shared" si="72"/>
        <v>824</v>
      </c>
      <c r="H574" s="116">
        <f t="shared" si="72"/>
        <v>818.86876</v>
      </c>
      <c r="I574" s="116">
        <f t="shared" si="70"/>
        <v>99.4</v>
      </c>
    </row>
    <row r="575" spans="1:9" ht="38.25">
      <c r="A575" s="97" t="s">
        <v>567</v>
      </c>
      <c r="B575" s="98"/>
      <c r="C575" s="98" t="s">
        <v>254</v>
      </c>
      <c r="D575" s="98" t="s">
        <v>184</v>
      </c>
      <c r="E575" s="98" t="s">
        <v>434</v>
      </c>
      <c r="F575" s="98" t="s">
        <v>568</v>
      </c>
      <c r="G575" s="118">
        <v>824</v>
      </c>
      <c r="H575" s="118">
        <v>818.86876</v>
      </c>
      <c r="I575" s="118">
        <f t="shared" si="70"/>
        <v>99.4</v>
      </c>
    </row>
    <row r="576" spans="1:9" ht="12.75">
      <c r="A576" s="97" t="s">
        <v>831</v>
      </c>
      <c r="B576" s="98"/>
      <c r="C576" s="98" t="s">
        <v>254</v>
      </c>
      <c r="D576" s="98" t="s">
        <v>138</v>
      </c>
      <c r="E576" s="98" t="s">
        <v>855</v>
      </c>
      <c r="F576" s="98" t="s">
        <v>121</v>
      </c>
      <c r="G576" s="115">
        <f>G577</f>
        <v>5692</v>
      </c>
      <c r="H576" s="115">
        <f>H577</f>
        <v>5386.39551</v>
      </c>
      <c r="I576" s="115">
        <f t="shared" si="70"/>
        <v>94.6</v>
      </c>
    </row>
    <row r="577" spans="1:9" ht="25.5">
      <c r="A577" s="97" t="s">
        <v>272</v>
      </c>
      <c r="B577" s="98"/>
      <c r="C577" s="98" t="s">
        <v>254</v>
      </c>
      <c r="D577" s="98" t="s">
        <v>138</v>
      </c>
      <c r="E577" s="98" t="s">
        <v>376</v>
      </c>
      <c r="F577" s="98" t="s">
        <v>121</v>
      </c>
      <c r="G577" s="116">
        <f>G578+G585</f>
        <v>5692</v>
      </c>
      <c r="H577" s="116">
        <f>H578+H585</f>
        <v>5386.39551</v>
      </c>
      <c r="I577" s="116">
        <f t="shared" si="70"/>
        <v>94.6</v>
      </c>
    </row>
    <row r="578" spans="1:9" ht="38.25">
      <c r="A578" s="97" t="s">
        <v>779</v>
      </c>
      <c r="B578" s="98"/>
      <c r="C578" s="98" t="s">
        <v>254</v>
      </c>
      <c r="D578" s="98" t="s">
        <v>138</v>
      </c>
      <c r="E578" s="98" t="s">
        <v>435</v>
      </c>
      <c r="F578" s="98" t="s">
        <v>121</v>
      </c>
      <c r="G578" s="116">
        <f>G579+G582</f>
        <v>2985</v>
      </c>
      <c r="H578" s="116">
        <f>H579+H582</f>
        <v>2880.9016800000004</v>
      </c>
      <c r="I578" s="116">
        <f t="shared" si="70"/>
        <v>96.5</v>
      </c>
    </row>
    <row r="579" spans="1:9" ht="25.5">
      <c r="A579" s="97" t="s">
        <v>476</v>
      </c>
      <c r="B579" s="98"/>
      <c r="C579" s="98" t="s">
        <v>254</v>
      </c>
      <c r="D579" s="98" t="s">
        <v>138</v>
      </c>
      <c r="E579" s="98" t="s">
        <v>435</v>
      </c>
      <c r="F579" s="98" t="s">
        <v>477</v>
      </c>
      <c r="G579" s="116">
        <f>G580</f>
        <v>11.5</v>
      </c>
      <c r="H579" s="116">
        <f>H580</f>
        <v>11.4684</v>
      </c>
      <c r="I579" s="116">
        <f t="shared" si="70"/>
        <v>99.7</v>
      </c>
    </row>
    <row r="580" spans="1:9" ht="25.5">
      <c r="A580" s="97" t="s">
        <v>478</v>
      </c>
      <c r="B580" s="98"/>
      <c r="C580" s="98" t="s">
        <v>254</v>
      </c>
      <c r="D580" s="98" t="s">
        <v>138</v>
      </c>
      <c r="E580" s="98" t="s">
        <v>435</v>
      </c>
      <c r="F580" s="98" t="s">
        <v>479</v>
      </c>
      <c r="G580" s="116">
        <f>G581</f>
        <v>11.5</v>
      </c>
      <c r="H580" s="116">
        <f>H581</f>
        <v>11.4684</v>
      </c>
      <c r="I580" s="116">
        <f t="shared" si="70"/>
        <v>99.7</v>
      </c>
    </row>
    <row r="581" spans="1:9" ht="25.5">
      <c r="A581" s="97" t="s">
        <v>482</v>
      </c>
      <c r="B581" s="98"/>
      <c r="C581" s="98" t="s">
        <v>254</v>
      </c>
      <c r="D581" s="98" t="s">
        <v>138</v>
      </c>
      <c r="E581" s="98" t="s">
        <v>435</v>
      </c>
      <c r="F581" s="98" t="s">
        <v>483</v>
      </c>
      <c r="G581" s="118">
        <v>11.5</v>
      </c>
      <c r="H581" s="118">
        <v>11.4684</v>
      </c>
      <c r="I581" s="118">
        <f t="shared" si="70"/>
        <v>99.7</v>
      </c>
    </row>
    <row r="582" spans="1:9" ht="25.5">
      <c r="A582" s="97" t="s">
        <v>554</v>
      </c>
      <c r="B582" s="98"/>
      <c r="C582" s="98" t="s">
        <v>254</v>
      </c>
      <c r="D582" s="98" t="s">
        <v>138</v>
      </c>
      <c r="E582" s="98" t="s">
        <v>435</v>
      </c>
      <c r="F582" s="98" t="s">
        <v>500</v>
      </c>
      <c r="G582" s="116">
        <f>G583</f>
        <v>2973.5</v>
      </c>
      <c r="H582" s="116">
        <f>H583</f>
        <v>2869.43328</v>
      </c>
      <c r="I582" s="116">
        <f t="shared" si="70"/>
        <v>96.5</v>
      </c>
    </row>
    <row r="583" spans="1:9" ht="25.5">
      <c r="A583" s="97" t="s">
        <v>573</v>
      </c>
      <c r="B583" s="98"/>
      <c r="C583" s="98" t="s">
        <v>254</v>
      </c>
      <c r="D583" s="98" t="s">
        <v>138</v>
      </c>
      <c r="E583" s="98" t="s">
        <v>435</v>
      </c>
      <c r="F583" s="98" t="s">
        <v>574</v>
      </c>
      <c r="G583" s="116">
        <f>G584</f>
        <v>2973.5</v>
      </c>
      <c r="H583" s="116">
        <f>H584</f>
        <v>2869.43328</v>
      </c>
      <c r="I583" s="116">
        <f t="shared" si="70"/>
        <v>96.5</v>
      </c>
    </row>
    <row r="584" spans="1:9" ht="38.25">
      <c r="A584" s="97" t="s">
        <v>575</v>
      </c>
      <c r="B584" s="98"/>
      <c r="C584" s="98" t="s">
        <v>254</v>
      </c>
      <c r="D584" s="98" t="s">
        <v>138</v>
      </c>
      <c r="E584" s="98" t="s">
        <v>435</v>
      </c>
      <c r="F584" s="98" t="s">
        <v>576</v>
      </c>
      <c r="G584" s="118">
        <v>2973.5</v>
      </c>
      <c r="H584" s="118">
        <v>2869.43328</v>
      </c>
      <c r="I584" s="118">
        <f t="shared" si="70"/>
        <v>96.5</v>
      </c>
    </row>
    <row r="585" spans="1:9" ht="51">
      <c r="A585" s="97" t="s">
        <v>274</v>
      </c>
      <c r="B585" s="98"/>
      <c r="C585" s="98" t="s">
        <v>254</v>
      </c>
      <c r="D585" s="98" t="s">
        <v>138</v>
      </c>
      <c r="E585" s="98" t="s">
        <v>436</v>
      </c>
      <c r="F585" s="98" t="s">
        <v>121</v>
      </c>
      <c r="G585" s="116">
        <f aca="true" t="shared" si="73" ref="G585:H587">G586</f>
        <v>2707</v>
      </c>
      <c r="H585" s="116">
        <f t="shared" si="73"/>
        <v>2505.49383</v>
      </c>
      <c r="I585" s="116">
        <f t="shared" si="70"/>
        <v>92.6</v>
      </c>
    </row>
    <row r="586" spans="1:9" ht="25.5">
      <c r="A586" s="97" t="s">
        <v>554</v>
      </c>
      <c r="B586" s="98"/>
      <c r="C586" s="98" t="s">
        <v>254</v>
      </c>
      <c r="D586" s="98" t="s">
        <v>138</v>
      </c>
      <c r="E586" s="98" t="s">
        <v>436</v>
      </c>
      <c r="F586" s="98" t="s">
        <v>500</v>
      </c>
      <c r="G586" s="116">
        <f t="shared" si="73"/>
        <v>2707</v>
      </c>
      <c r="H586" s="116">
        <f t="shared" si="73"/>
        <v>2505.49383</v>
      </c>
      <c r="I586" s="116">
        <f t="shared" si="70"/>
        <v>92.6</v>
      </c>
    </row>
    <row r="587" spans="1:9" ht="25.5">
      <c r="A587" s="97" t="s">
        <v>573</v>
      </c>
      <c r="B587" s="98"/>
      <c r="C587" s="98" t="s">
        <v>254</v>
      </c>
      <c r="D587" s="98" t="s">
        <v>138</v>
      </c>
      <c r="E587" s="98" t="s">
        <v>436</v>
      </c>
      <c r="F587" s="98" t="s">
        <v>574</v>
      </c>
      <c r="G587" s="116">
        <f t="shared" si="73"/>
        <v>2707</v>
      </c>
      <c r="H587" s="116">
        <f t="shared" si="73"/>
        <v>2505.49383</v>
      </c>
      <c r="I587" s="116">
        <f t="shared" si="70"/>
        <v>92.6</v>
      </c>
    </row>
    <row r="588" spans="1:9" ht="38.25">
      <c r="A588" s="97" t="s">
        <v>577</v>
      </c>
      <c r="B588" s="98"/>
      <c r="C588" s="98" t="s">
        <v>254</v>
      </c>
      <c r="D588" s="98" t="s">
        <v>138</v>
      </c>
      <c r="E588" s="98" t="s">
        <v>436</v>
      </c>
      <c r="F588" s="98" t="s">
        <v>578</v>
      </c>
      <c r="G588" s="118">
        <v>2707</v>
      </c>
      <c r="H588" s="118">
        <v>2505.49383</v>
      </c>
      <c r="I588" s="118">
        <f t="shared" si="70"/>
        <v>92.6</v>
      </c>
    </row>
    <row r="589" spans="1:9" ht="25.5">
      <c r="A589" s="97" t="s">
        <v>832</v>
      </c>
      <c r="B589" s="98"/>
      <c r="C589" s="98" t="s">
        <v>254</v>
      </c>
      <c r="D589" s="98" t="s">
        <v>148</v>
      </c>
      <c r="E589" s="98" t="s">
        <v>855</v>
      </c>
      <c r="F589" s="98" t="s">
        <v>121</v>
      </c>
      <c r="G589" s="115">
        <f aca="true" t="shared" si="74" ref="G589:H591">G590</f>
        <v>1659.0000000000002</v>
      </c>
      <c r="H589" s="115">
        <f t="shared" si="74"/>
        <v>1659.0000000000002</v>
      </c>
      <c r="I589" s="115">
        <f t="shared" si="70"/>
        <v>100</v>
      </c>
    </row>
    <row r="590" spans="1:9" ht="12.75">
      <c r="A590" s="97" t="s">
        <v>142</v>
      </c>
      <c r="B590" s="98"/>
      <c r="C590" s="98" t="s">
        <v>254</v>
      </c>
      <c r="D590" s="98" t="s">
        <v>148</v>
      </c>
      <c r="E590" s="98" t="s">
        <v>863</v>
      </c>
      <c r="F590" s="98" t="s">
        <v>121</v>
      </c>
      <c r="G590" s="116">
        <f t="shared" si="74"/>
        <v>1659.0000000000002</v>
      </c>
      <c r="H590" s="116">
        <f t="shared" si="74"/>
        <v>1659.0000000000002</v>
      </c>
      <c r="I590" s="116">
        <f t="shared" si="70"/>
        <v>100</v>
      </c>
    </row>
    <row r="591" spans="1:9" ht="127.5">
      <c r="A591" s="97" t="s">
        <v>144</v>
      </c>
      <c r="B591" s="98"/>
      <c r="C591" s="98" t="s">
        <v>254</v>
      </c>
      <c r="D591" s="98" t="s">
        <v>148</v>
      </c>
      <c r="E591" s="98" t="s">
        <v>864</v>
      </c>
      <c r="F591" s="98" t="s">
        <v>121</v>
      </c>
      <c r="G591" s="116">
        <f t="shared" si="74"/>
        <v>1659.0000000000002</v>
      </c>
      <c r="H591" s="116">
        <f t="shared" si="74"/>
        <v>1659.0000000000002</v>
      </c>
      <c r="I591" s="116">
        <f t="shared" si="70"/>
        <v>100</v>
      </c>
    </row>
    <row r="592" spans="1:9" ht="63.75">
      <c r="A592" s="97" t="s">
        <v>437</v>
      </c>
      <c r="B592" s="98"/>
      <c r="C592" s="98" t="s">
        <v>254</v>
      </c>
      <c r="D592" s="98" t="s">
        <v>148</v>
      </c>
      <c r="E592" s="98" t="s">
        <v>438</v>
      </c>
      <c r="F592" s="98" t="s">
        <v>121</v>
      </c>
      <c r="G592" s="116">
        <f>G593+G596+G600</f>
        <v>1659.0000000000002</v>
      </c>
      <c r="H592" s="116">
        <f>H593+H596+H600</f>
        <v>1659.0000000000002</v>
      </c>
      <c r="I592" s="116">
        <f t="shared" si="70"/>
        <v>100</v>
      </c>
    </row>
    <row r="593" spans="1:9" ht="63.75">
      <c r="A593" s="97" t="s">
        <v>470</v>
      </c>
      <c r="B593" s="98"/>
      <c r="C593" s="98" t="s">
        <v>254</v>
      </c>
      <c r="D593" s="98" t="s">
        <v>148</v>
      </c>
      <c r="E593" s="98" t="s">
        <v>438</v>
      </c>
      <c r="F593" s="98" t="s">
        <v>471</v>
      </c>
      <c r="G593" s="116">
        <f>G594</f>
        <v>1471.323</v>
      </c>
      <c r="H593" s="116">
        <f>H594</f>
        <v>1471.323</v>
      </c>
      <c r="I593" s="116">
        <f t="shared" si="70"/>
        <v>100</v>
      </c>
    </row>
    <row r="594" spans="1:9" ht="25.5">
      <c r="A594" s="97" t="s">
        <v>472</v>
      </c>
      <c r="B594" s="98"/>
      <c r="C594" s="98" t="s">
        <v>254</v>
      </c>
      <c r="D594" s="98" t="s">
        <v>148</v>
      </c>
      <c r="E594" s="98" t="s">
        <v>438</v>
      </c>
      <c r="F594" s="98" t="s">
        <v>473</v>
      </c>
      <c r="G594" s="116">
        <f>G595</f>
        <v>1471.323</v>
      </c>
      <c r="H594" s="116">
        <f>H595</f>
        <v>1471.323</v>
      </c>
      <c r="I594" s="116">
        <f t="shared" si="70"/>
        <v>100</v>
      </c>
    </row>
    <row r="595" spans="1:9" ht="25.5">
      <c r="A595" s="97" t="s">
        <v>474</v>
      </c>
      <c r="B595" s="98"/>
      <c r="C595" s="98" t="s">
        <v>254</v>
      </c>
      <c r="D595" s="98" t="s">
        <v>148</v>
      </c>
      <c r="E595" s="98" t="s">
        <v>438</v>
      </c>
      <c r="F595" s="98" t="s">
        <v>475</v>
      </c>
      <c r="G595" s="118">
        <v>1471.323</v>
      </c>
      <c r="H595" s="118">
        <v>1471.323</v>
      </c>
      <c r="I595" s="118">
        <f t="shared" si="70"/>
        <v>100</v>
      </c>
    </row>
    <row r="596" spans="1:9" ht="25.5">
      <c r="A596" s="97" t="s">
        <v>476</v>
      </c>
      <c r="B596" s="98"/>
      <c r="C596" s="98" t="s">
        <v>254</v>
      </c>
      <c r="D596" s="98" t="s">
        <v>148</v>
      </c>
      <c r="E596" s="98" t="s">
        <v>438</v>
      </c>
      <c r="F596" s="98" t="s">
        <v>477</v>
      </c>
      <c r="G596" s="116">
        <f>G597</f>
        <v>186.06454000000002</v>
      </c>
      <c r="H596" s="116">
        <f>H597</f>
        <v>186.06454000000002</v>
      </c>
      <c r="I596" s="116">
        <f t="shared" si="70"/>
        <v>100</v>
      </c>
    </row>
    <row r="597" spans="1:9" ht="25.5">
      <c r="A597" s="97" t="s">
        <v>478</v>
      </c>
      <c r="B597" s="98"/>
      <c r="C597" s="98" t="s">
        <v>254</v>
      </c>
      <c r="D597" s="98" t="s">
        <v>148</v>
      </c>
      <c r="E597" s="98" t="s">
        <v>438</v>
      </c>
      <c r="F597" s="98" t="s">
        <v>479</v>
      </c>
      <c r="G597" s="116">
        <f>G598+G599</f>
        <v>186.06454000000002</v>
      </c>
      <c r="H597" s="116">
        <f>H598+H599</f>
        <v>186.06454000000002</v>
      </c>
      <c r="I597" s="116">
        <f t="shared" si="70"/>
        <v>100</v>
      </c>
    </row>
    <row r="598" spans="1:9" ht="38.25">
      <c r="A598" s="97" t="s">
        <v>480</v>
      </c>
      <c r="B598" s="98"/>
      <c r="C598" s="98" t="s">
        <v>254</v>
      </c>
      <c r="D598" s="98" t="s">
        <v>148</v>
      </c>
      <c r="E598" s="98" t="s">
        <v>438</v>
      </c>
      <c r="F598" s="98" t="s">
        <v>481</v>
      </c>
      <c r="G598" s="118">
        <v>87.15054</v>
      </c>
      <c r="H598" s="118">
        <v>87.15054</v>
      </c>
      <c r="I598" s="118">
        <f t="shared" si="70"/>
        <v>100</v>
      </c>
    </row>
    <row r="599" spans="1:9" ht="25.5">
      <c r="A599" s="97" t="s">
        <v>482</v>
      </c>
      <c r="B599" s="98"/>
      <c r="C599" s="98" t="s">
        <v>254</v>
      </c>
      <c r="D599" s="98" t="s">
        <v>148</v>
      </c>
      <c r="E599" s="98" t="s">
        <v>438</v>
      </c>
      <c r="F599" s="98" t="s">
        <v>483</v>
      </c>
      <c r="G599" s="118">
        <v>98.914</v>
      </c>
      <c r="H599" s="118">
        <v>98.914</v>
      </c>
      <c r="I599" s="118">
        <f t="shared" si="70"/>
        <v>100</v>
      </c>
    </row>
    <row r="600" spans="1:9" ht="12.75">
      <c r="A600" s="97" t="s">
        <v>484</v>
      </c>
      <c r="B600" s="98"/>
      <c r="C600" s="98" t="s">
        <v>254</v>
      </c>
      <c r="D600" s="98" t="s">
        <v>148</v>
      </c>
      <c r="E600" s="98" t="s">
        <v>438</v>
      </c>
      <c r="F600" s="98" t="s">
        <v>485</v>
      </c>
      <c r="G600" s="116">
        <f>G601</f>
        <v>1.61246</v>
      </c>
      <c r="H600" s="116">
        <f>H601</f>
        <v>1.61246</v>
      </c>
      <c r="I600" s="116">
        <f t="shared" si="70"/>
        <v>100</v>
      </c>
    </row>
    <row r="601" spans="1:9" ht="25.5">
      <c r="A601" s="97" t="s">
        <v>486</v>
      </c>
      <c r="B601" s="98"/>
      <c r="C601" s="98" t="s">
        <v>254</v>
      </c>
      <c r="D601" s="98" t="s">
        <v>148</v>
      </c>
      <c r="E601" s="98" t="s">
        <v>438</v>
      </c>
      <c r="F601" s="98" t="s">
        <v>487</v>
      </c>
      <c r="G601" s="116">
        <f>G602</f>
        <v>1.61246</v>
      </c>
      <c r="H601" s="116">
        <f>H602</f>
        <v>1.61246</v>
      </c>
      <c r="I601" s="116">
        <f t="shared" si="70"/>
        <v>100</v>
      </c>
    </row>
    <row r="602" spans="1:9" ht="25.5">
      <c r="A602" s="100" t="s">
        <v>490</v>
      </c>
      <c r="B602" s="101"/>
      <c r="C602" s="101" t="s">
        <v>254</v>
      </c>
      <c r="D602" s="101" t="s">
        <v>148</v>
      </c>
      <c r="E602" s="101" t="s">
        <v>438</v>
      </c>
      <c r="F602" s="101" t="s">
        <v>491</v>
      </c>
      <c r="G602" s="125">
        <f>5.5-3.88754</f>
        <v>1.61246</v>
      </c>
      <c r="H602" s="125">
        <f>5.5-3.88754</f>
        <v>1.61246</v>
      </c>
      <c r="I602" s="125">
        <f t="shared" si="70"/>
        <v>100</v>
      </c>
    </row>
    <row r="603" spans="1:9" ht="25.5">
      <c r="A603" s="128" t="s">
        <v>585</v>
      </c>
      <c r="B603" s="206"/>
      <c r="C603" s="206" t="s">
        <v>166</v>
      </c>
      <c r="D603" s="206" t="s">
        <v>854</v>
      </c>
      <c r="E603" s="102" t="s">
        <v>855</v>
      </c>
      <c r="F603" s="102" t="s">
        <v>121</v>
      </c>
      <c r="G603" s="127">
        <f aca="true" t="shared" si="75" ref="G603:H607">G604</f>
        <v>720.5</v>
      </c>
      <c r="H603" s="127">
        <f t="shared" si="75"/>
        <v>720.22996</v>
      </c>
      <c r="I603" s="127">
        <f t="shared" si="70"/>
        <v>100</v>
      </c>
    </row>
    <row r="604" spans="1:9" ht="25.5">
      <c r="A604" s="97" t="s">
        <v>586</v>
      </c>
      <c r="B604" s="98"/>
      <c r="C604" s="98" t="s">
        <v>166</v>
      </c>
      <c r="D604" s="98" t="s">
        <v>131</v>
      </c>
      <c r="E604" s="102" t="s">
        <v>855</v>
      </c>
      <c r="F604" s="102" t="s">
        <v>121</v>
      </c>
      <c r="G604" s="116">
        <f t="shared" si="75"/>
        <v>720.5</v>
      </c>
      <c r="H604" s="116">
        <f t="shared" si="75"/>
        <v>720.22996</v>
      </c>
      <c r="I604" s="116">
        <f t="shared" si="70"/>
        <v>100</v>
      </c>
    </row>
    <row r="605" spans="1:9" ht="25.5">
      <c r="A605" s="97" t="s">
        <v>587</v>
      </c>
      <c r="B605" s="98"/>
      <c r="C605" s="98" t="s">
        <v>166</v>
      </c>
      <c r="D605" s="98" t="s">
        <v>131</v>
      </c>
      <c r="E605" s="98" t="s">
        <v>439</v>
      </c>
      <c r="F605" s="102" t="s">
        <v>121</v>
      </c>
      <c r="G605" s="116">
        <f t="shared" si="75"/>
        <v>720.5</v>
      </c>
      <c r="H605" s="116">
        <f t="shared" si="75"/>
        <v>720.22996</v>
      </c>
      <c r="I605" s="116">
        <f t="shared" si="70"/>
        <v>100</v>
      </c>
    </row>
    <row r="606" spans="1:9" ht="25.5">
      <c r="A606" s="97" t="s">
        <v>589</v>
      </c>
      <c r="B606" s="98"/>
      <c r="C606" s="98" t="s">
        <v>166</v>
      </c>
      <c r="D606" s="98" t="s">
        <v>131</v>
      </c>
      <c r="E606" s="98" t="s">
        <v>440</v>
      </c>
      <c r="F606" s="102" t="s">
        <v>121</v>
      </c>
      <c r="G606" s="116">
        <f t="shared" si="75"/>
        <v>720.5</v>
      </c>
      <c r="H606" s="116">
        <f t="shared" si="75"/>
        <v>720.22996</v>
      </c>
      <c r="I606" s="116">
        <f t="shared" si="70"/>
        <v>100</v>
      </c>
    </row>
    <row r="607" spans="1:9" ht="12.75">
      <c r="A607" s="97" t="s">
        <v>591</v>
      </c>
      <c r="B607" s="98"/>
      <c r="C607" s="98" t="s">
        <v>166</v>
      </c>
      <c r="D607" s="98" t="s">
        <v>131</v>
      </c>
      <c r="E607" s="98" t="s">
        <v>440</v>
      </c>
      <c r="F607" s="98" t="s">
        <v>592</v>
      </c>
      <c r="G607" s="116">
        <f t="shared" si="75"/>
        <v>720.5</v>
      </c>
      <c r="H607" s="116">
        <f t="shared" si="75"/>
        <v>720.22996</v>
      </c>
      <c r="I607" s="116">
        <f t="shared" si="70"/>
        <v>100</v>
      </c>
    </row>
    <row r="608" spans="1:9" ht="25.5">
      <c r="A608" s="105" t="s">
        <v>593</v>
      </c>
      <c r="B608" s="106"/>
      <c r="C608" s="106" t="s">
        <v>166</v>
      </c>
      <c r="D608" s="106" t="s">
        <v>131</v>
      </c>
      <c r="E608" s="106" t="s">
        <v>440</v>
      </c>
      <c r="F608" s="106" t="s">
        <v>594</v>
      </c>
      <c r="G608" s="119">
        <v>720.5</v>
      </c>
      <c r="H608" s="119">
        <v>720.22996</v>
      </c>
      <c r="I608" s="119">
        <f t="shared" si="70"/>
        <v>100</v>
      </c>
    </row>
  </sheetData>
  <sheetProtection/>
  <printOptions/>
  <pageMargins left="0.6692913385826772" right="0.1968503937007874" top="0.5511811023622047" bottom="0.3937007874015748" header="0.4330708661417323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9.421875" style="129" customWidth="1"/>
    <col min="2" max="3" width="3.7109375" style="129" customWidth="1"/>
    <col min="4" max="4" width="9.140625" style="129" customWidth="1"/>
    <col min="5" max="5" width="5.00390625" style="129" customWidth="1"/>
    <col min="6" max="7" width="11.00390625" style="129" customWidth="1"/>
    <col min="8" max="16384" width="9.140625" style="129" customWidth="1"/>
  </cols>
  <sheetData>
    <row r="1" spans="1:8" ht="12.75">
      <c r="A1" t="s">
        <v>653</v>
      </c>
      <c r="B1" s="165"/>
      <c r="C1" s="165"/>
      <c r="E1" s="165"/>
      <c r="H1" s="165" t="s">
        <v>353</v>
      </c>
    </row>
    <row r="2" spans="2:8" ht="12.75">
      <c r="B2" s="165"/>
      <c r="C2" s="165"/>
      <c r="E2" s="165"/>
      <c r="H2" s="165" t="s">
        <v>72</v>
      </c>
    </row>
    <row r="3" spans="1:8" ht="12.75">
      <c r="A3" s="187"/>
      <c r="B3" s="187"/>
      <c r="C3" s="187"/>
      <c r="E3" s="187"/>
      <c r="H3" s="187" t="s">
        <v>65</v>
      </c>
    </row>
    <row r="4" spans="1:8" ht="25.5">
      <c r="A4" s="130" t="s">
        <v>650</v>
      </c>
      <c r="B4" s="130"/>
      <c r="C4" s="130"/>
      <c r="D4" s="130"/>
      <c r="E4" s="130"/>
      <c r="F4" s="130"/>
      <c r="G4" s="215"/>
      <c r="H4" s="215"/>
    </row>
    <row r="5" spans="1:8" ht="12.75">
      <c r="A5" s="131"/>
      <c r="B5" s="132"/>
      <c r="C5" s="132"/>
      <c r="D5" s="132"/>
      <c r="E5" s="132"/>
      <c r="H5" s="131" t="s">
        <v>279</v>
      </c>
    </row>
    <row r="6" spans="1:8" ht="45">
      <c r="A6" s="133" t="s">
        <v>441</v>
      </c>
      <c r="B6" s="133" t="s">
        <v>122</v>
      </c>
      <c r="C6" s="133" t="s">
        <v>442</v>
      </c>
      <c r="D6" s="133" t="s">
        <v>124</v>
      </c>
      <c r="E6" s="133" t="s">
        <v>125</v>
      </c>
      <c r="F6" s="3" t="s">
        <v>350</v>
      </c>
      <c r="G6" s="3" t="s">
        <v>351</v>
      </c>
      <c r="H6" s="4" t="s">
        <v>283</v>
      </c>
    </row>
    <row r="7" spans="1:8" ht="12.75">
      <c r="A7" s="134" t="s">
        <v>76</v>
      </c>
      <c r="B7" s="134" t="s">
        <v>339</v>
      </c>
      <c r="C7" s="134" t="s">
        <v>77</v>
      </c>
      <c r="D7" s="134" t="s">
        <v>126</v>
      </c>
      <c r="E7" s="134" t="s">
        <v>127</v>
      </c>
      <c r="F7" s="134" t="s">
        <v>128</v>
      </c>
      <c r="G7" s="134" t="s">
        <v>280</v>
      </c>
      <c r="H7" s="134" t="s">
        <v>281</v>
      </c>
    </row>
    <row r="8" spans="1:8" ht="12.75">
      <c r="A8" s="135" t="s">
        <v>443</v>
      </c>
      <c r="B8" s="135"/>
      <c r="C8" s="135"/>
      <c r="D8" s="135"/>
      <c r="E8" s="135"/>
      <c r="F8" s="136">
        <f>F9+F14+F16+F25+F27+F30+F33+F35+F37+F40+F42+F45+F47+F49+F51+F53</f>
        <v>7467.645000000002</v>
      </c>
      <c r="G8" s="250">
        <f>G9+G14+G16+G25+G27+G30+G33+G35+G37+G40+G42+G45+G47+G49+G51+G53</f>
        <v>6989.593980000002</v>
      </c>
      <c r="H8" s="136">
        <f aca="true" t="shared" si="0" ref="H8:H54">ROUND(G8/F8*100,1)</f>
        <v>93.6</v>
      </c>
    </row>
    <row r="9" spans="1:8" ht="38.25">
      <c r="A9" s="217" t="s">
        <v>806</v>
      </c>
      <c r="B9" s="218" t="s">
        <v>854</v>
      </c>
      <c r="C9" s="218" t="s">
        <v>854</v>
      </c>
      <c r="D9" s="218" t="s">
        <v>366</v>
      </c>
      <c r="E9" s="218" t="s">
        <v>121</v>
      </c>
      <c r="F9" s="219">
        <f>SUM(F10:F13)</f>
        <v>1214.7359999999999</v>
      </c>
      <c r="G9" s="251">
        <f>SUM(G10:G13)</f>
        <v>1180.83663</v>
      </c>
      <c r="H9" s="219">
        <f t="shared" si="0"/>
        <v>97.2</v>
      </c>
    </row>
    <row r="10" spans="1:8" ht="38.25">
      <c r="A10" s="220" t="s">
        <v>494</v>
      </c>
      <c r="B10" s="221" t="s">
        <v>138</v>
      </c>
      <c r="C10" s="221" t="s">
        <v>148</v>
      </c>
      <c r="D10" s="221" t="s">
        <v>366</v>
      </c>
      <c r="E10" s="221" t="s">
        <v>495</v>
      </c>
      <c r="F10" s="222">
        <v>906.198</v>
      </c>
      <c r="G10" s="252">
        <v>906.198</v>
      </c>
      <c r="H10" s="222">
        <f t="shared" si="0"/>
        <v>100</v>
      </c>
    </row>
    <row r="11" spans="1:8" ht="25.5">
      <c r="A11" s="223" t="s">
        <v>482</v>
      </c>
      <c r="B11" s="221" t="s">
        <v>205</v>
      </c>
      <c r="C11" s="221" t="s">
        <v>133</v>
      </c>
      <c r="D11" s="221" t="s">
        <v>366</v>
      </c>
      <c r="E11" s="221" t="s">
        <v>483</v>
      </c>
      <c r="F11" s="222">
        <f>125.845-6</f>
        <v>119.845</v>
      </c>
      <c r="G11" s="252">
        <v>99.33863</v>
      </c>
      <c r="H11" s="222">
        <f t="shared" si="0"/>
        <v>82.9</v>
      </c>
    </row>
    <row r="12" spans="1:8" ht="38.25">
      <c r="A12" s="223" t="s">
        <v>524</v>
      </c>
      <c r="B12" s="221" t="s">
        <v>205</v>
      </c>
      <c r="C12" s="221" t="s">
        <v>184</v>
      </c>
      <c r="D12" s="221" t="s">
        <v>366</v>
      </c>
      <c r="E12" s="221" t="s">
        <v>525</v>
      </c>
      <c r="F12" s="222">
        <v>78.689</v>
      </c>
      <c r="G12" s="252">
        <v>78.669</v>
      </c>
      <c r="H12" s="222">
        <f t="shared" si="0"/>
        <v>100</v>
      </c>
    </row>
    <row r="13" spans="1:8" ht="25.5">
      <c r="A13" s="223" t="s">
        <v>482</v>
      </c>
      <c r="B13" s="221" t="s">
        <v>148</v>
      </c>
      <c r="C13" s="221" t="s">
        <v>133</v>
      </c>
      <c r="D13" s="221" t="s">
        <v>366</v>
      </c>
      <c r="E13" s="221" t="s">
        <v>483</v>
      </c>
      <c r="F13" s="222">
        <v>110.004</v>
      </c>
      <c r="G13" s="252">
        <v>96.631</v>
      </c>
      <c r="H13" s="222">
        <f t="shared" si="0"/>
        <v>87.8</v>
      </c>
    </row>
    <row r="14" spans="1:8" ht="38.25">
      <c r="A14" s="122" t="s">
        <v>755</v>
      </c>
      <c r="B14" s="224" t="s">
        <v>205</v>
      </c>
      <c r="C14" s="224" t="s">
        <v>184</v>
      </c>
      <c r="D14" s="224" t="s">
        <v>372</v>
      </c>
      <c r="E14" s="224" t="s">
        <v>121</v>
      </c>
      <c r="F14" s="225">
        <f>F15</f>
        <v>100</v>
      </c>
      <c r="G14" s="253">
        <f>G15</f>
        <v>100</v>
      </c>
      <c r="H14" s="225">
        <f t="shared" si="0"/>
        <v>100</v>
      </c>
    </row>
    <row r="15" spans="1:8" ht="51">
      <c r="A15" s="223" t="s">
        <v>518</v>
      </c>
      <c r="B15" s="221" t="s">
        <v>205</v>
      </c>
      <c r="C15" s="221" t="s">
        <v>184</v>
      </c>
      <c r="D15" s="221" t="s">
        <v>372</v>
      </c>
      <c r="E15" s="221" t="s">
        <v>519</v>
      </c>
      <c r="F15" s="222">
        <v>100</v>
      </c>
      <c r="G15" s="252">
        <v>100</v>
      </c>
      <c r="H15" s="222">
        <f t="shared" si="0"/>
        <v>100</v>
      </c>
    </row>
    <row r="16" spans="1:8" ht="38.25">
      <c r="A16" s="226" t="s">
        <v>807</v>
      </c>
      <c r="B16" s="224" t="s">
        <v>229</v>
      </c>
      <c r="C16" s="224" t="s">
        <v>854</v>
      </c>
      <c r="D16" s="224" t="s">
        <v>383</v>
      </c>
      <c r="E16" s="224" t="s">
        <v>121</v>
      </c>
      <c r="F16" s="225">
        <f>F17+F20+F22</f>
        <v>3596.873</v>
      </c>
      <c r="G16" s="253">
        <f>G17+G20+G22</f>
        <v>3596.717</v>
      </c>
      <c r="H16" s="225">
        <f t="shared" si="0"/>
        <v>100</v>
      </c>
    </row>
    <row r="17" spans="1:8" ht="38.25">
      <c r="A17" s="227" t="s">
        <v>542</v>
      </c>
      <c r="B17" s="224" t="s">
        <v>229</v>
      </c>
      <c r="C17" s="224" t="s">
        <v>854</v>
      </c>
      <c r="D17" s="224" t="s">
        <v>384</v>
      </c>
      <c r="E17" s="224" t="s">
        <v>121</v>
      </c>
      <c r="F17" s="225">
        <f>SUM(F18:F19)</f>
        <v>2257</v>
      </c>
      <c r="G17" s="253">
        <f>SUM(G18:G19)</f>
        <v>2257</v>
      </c>
      <c r="H17" s="225">
        <f t="shared" si="0"/>
        <v>100</v>
      </c>
    </row>
    <row r="18" spans="1:8" ht="38.25">
      <c r="A18" s="220" t="s">
        <v>494</v>
      </c>
      <c r="B18" s="221" t="s">
        <v>229</v>
      </c>
      <c r="C18" s="221" t="s">
        <v>131</v>
      </c>
      <c r="D18" s="221" t="s">
        <v>384</v>
      </c>
      <c r="E18" s="221" t="s">
        <v>495</v>
      </c>
      <c r="F18" s="222">
        <v>750</v>
      </c>
      <c r="G18" s="252">
        <v>750</v>
      </c>
      <c r="H18" s="222">
        <f t="shared" si="0"/>
        <v>100</v>
      </c>
    </row>
    <row r="19" spans="1:8" ht="25.5">
      <c r="A19" s="220" t="s">
        <v>516</v>
      </c>
      <c r="B19" s="221" t="s">
        <v>229</v>
      </c>
      <c r="C19" s="221" t="s">
        <v>133</v>
      </c>
      <c r="D19" s="221" t="s">
        <v>384</v>
      </c>
      <c r="E19" s="221" t="s">
        <v>517</v>
      </c>
      <c r="F19" s="222">
        <v>1507</v>
      </c>
      <c r="G19" s="252">
        <v>1507</v>
      </c>
      <c r="H19" s="222">
        <f t="shared" si="0"/>
        <v>100</v>
      </c>
    </row>
    <row r="20" spans="1:8" ht="51">
      <c r="A20" s="227" t="s">
        <v>385</v>
      </c>
      <c r="B20" s="224" t="s">
        <v>229</v>
      </c>
      <c r="C20" s="224" t="s">
        <v>133</v>
      </c>
      <c r="D20" s="224" t="s">
        <v>386</v>
      </c>
      <c r="E20" s="224" t="s">
        <v>121</v>
      </c>
      <c r="F20" s="225">
        <f>F21</f>
        <v>1012.273</v>
      </c>
      <c r="G20" s="253">
        <f>G21</f>
        <v>1012.273</v>
      </c>
      <c r="H20" s="225">
        <f t="shared" si="0"/>
        <v>100</v>
      </c>
    </row>
    <row r="21" spans="1:8" ht="25.5">
      <c r="A21" s="220" t="s">
        <v>516</v>
      </c>
      <c r="B21" s="221" t="s">
        <v>229</v>
      </c>
      <c r="C21" s="221" t="s">
        <v>133</v>
      </c>
      <c r="D21" s="221" t="s">
        <v>386</v>
      </c>
      <c r="E21" s="221" t="s">
        <v>517</v>
      </c>
      <c r="F21" s="222">
        <v>1012.273</v>
      </c>
      <c r="G21" s="252">
        <v>1012.273</v>
      </c>
      <c r="H21" s="222">
        <f t="shared" si="0"/>
        <v>100</v>
      </c>
    </row>
    <row r="22" spans="1:8" ht="51">
      <c r="A22" s="214" t="s">
        <v>552</v>
      </c>
      <c r="B22" s="224" t="s">
        <v>229</v>
      </c>
      <c r="C22" s="224" t="s">
        <v>131</v>
      </c>
      <c r="D22" s="224" t="s">
        <v>387</v>
      </c>
      <c r="E22" s="224" t="s">
        <v>121</v>
      </c>
      <c r="F22" s="225">
        <f>SUM(F23:F24)</f>
        <v>327.6</v>
      </c>
      <c r="G22" s="253">
        <f>SUM(G23:G24)</f>
        <v>327.444</v>
      </c>
      <c r="H22" s="225">
        <f t="shared" si="0"/>
        <v>100</v>
      </c>
    </row>
    <row r="23" spans="1:8" ht="25.5">
      <c r="A23" s="220" t="s">
        <v>482</v>
      </c>
      <c r="B23" s="221" t="s">
        <v>229</v>
      </c>
      <c r="C23" s="221" t="s">
        <v>131</v>
      </c>
      <c r="D23" s="221" t="s">
        <v>387</v>
      </c>
      <c r="E23" s="221" t="s">
        <v>483</v>
      </c>
      <c r="F23" s="222">
        <v>27.6</v>
      </c>
      <c r="G23" s="252">
        <v>27.6</v>
      </c>
      <c r="H23" s="222">
        <f t="shared" si="0"/>
        <v>100</v>
      </c>
    </row>
    <row r="24" spans="1:8" ht="25.5">
      <c r="A24" s="220" t="s">
        <v>516</v>
      </c>
      <c r="B24" s="221" t="s">
        <v>229</v>
      </c>
      <c r="C24" s="221" t="s">
        <v>133</v>
      </c>
      <c r="D24" s="221" t="s">
        <v>387</v>
      </c>
      <c r="E24" s="221" t="s">
        <v>517</v>
      </c>
      <c r="F24" s="222">
        <v>300</v>
      </c>
      <c r="G24" s="252">
        <v>299.844</v>
      </c>
      <c r="H24" s="222">
        <f t="shared" si="0"/>
        <v>99.9</v>
      </c>
    </row>
    <row r="25" spans="1:8" ht="25.5">
      <c r="A25" s="226" t="s">
        <v>808</v>
      </c>
      <c r="B25" s="224" t="s">
        <v>229</v>
      </c>
      <c r="C25" s="224" t="s">
        <v>229</v>
      </c>
      <c r="D25" s="224" t="s">
        <v>389</v>
      </c>
      <c r="E25" s="224" t="s">
        <v>121</v>
      </c>
      <c r="F25" s="225">
        <f>F26</f>
        <v>34.3</v>
      </c>
      <c r="G25" s="253">
        <f>G26</f>
        <v>34.3</v>
      </c>
      <c r="H25" s="225">
        <f t="shared" si="0"/>
        <v>100</v>
      </c>
    </row>
    <row r="26" spans="1:8" ht="25.5">
      <c r="A26" s="223" t="s">
        <v>482</v>
      </c>
      <c r="B26" s="221" t="s">
        <v>229</v>
      </c>
      <c r="C26" s="221" t="s">
        <v>229</v>
      </c>
      <c r="D26" s="221" t="s">
        <v>389</v>
      </c>
      <c r="E26" s="221" t="s">
        <v>483</v>
      </c>
      <c r="F26" s="222">
        <f>54-19.7</f>
        <v>34.3</v>
      </c>
      <c r="G26" s="252">
        <v>34.3</v>
      </c>
      <c r="H26" s="222">
        <f t="shared" si="0"/>
        <v>100</v>
      </c>
    </row>
    <row r="27" spans="1:8" ht="51">
      <c r="A27" s="226" t="s">
        <v>560</v>
      </c>
      <c r="B27" s="224" t="s">
        <v>229</v>
      </c>
      <c r="C27" s="224" t="s">
        <v>229</v>
      </c>
      <c r="D27" s="224" t="s">
        <v>390</v>
      </c>
      <c r="E27" s="224" t="s">
        <v>121</v>
      </c>
      <c r="F27" s="225">
        <f>SUM(F28:F29)</f>
        <v>351.56</v>
      </c>
      <c r="G27" s="253">
        <f>SUM(G28:G29)</f>
        <v>351.56</v>
      </c>
      <c r="H27" s="225">
        <f t="shared" si="0"/>
        <v>100</v>
      </c>
    </row>
    <row r="28" spans="1:8" ht="25.5">
      <c r="A28" s="223" t="s">
        <v>444</v>
      </c>
      <c r="B28" s="221" t="s">
        <v>229</v>
      </c>
      <c r="C28" s="221" t="s">
        <v>229</v>
      </c>
      <c r="D28" s="221" t="s">
        <v>390</v>
      </c>
      <c r="E28" s="221" t="s">
        <v>558</v>
      </c>
      <c r="F28" s="222">
        <v>99</v>
      </c>
      <c r="G28" s="252">
        <v>99</v>
      </c>
      <c r="H28" s="222">
        <f t="shared" si="0"/>
        <v>100</v>
      </c>
    </row>
    <row r="29" spans="1:8" ht="25.5">
      <c r="A29" s="223" t="s">
        <v>516</v>
      </c>
      <c r="B29" s="221" t="s">
        <v>229</v>
      </c>
      <c r="C29" s="221" t="s">
        <v>229</v>
      </c>
      <c r="D29" s="221" t="s">
        <v>390</v>
      </c>
      <c r="E29" s="221" t="s">
        <v>517</v>
      </c>
      <c r="F29" s="222">
        <v>252.56</v>
      </c>
      <c r="G29" s="252">
        <v>252.56</v>
      </c>
      <c r="H29" s="222">
        <f t="shared" si="0"/>
        <v>100</v>
      </c>
    </row>
    <row r="30" spans="1:8" ht="63.75">
      <c r="A30" s="122" t="s">
        <v>753</v>
      </c>
      <c r="B30" s="224" t="s">
        <v>854</v>
      </c>
      <c r="C30" s="224" t="s">
        <v>854</v>
      </c>
      <c r="D30" s="224" t="s">
        <v>396</v>
      </c>
      <c r="E30" s="224" t="s">
        <v>121</v>
      </c>
      <c r="F30" s="225">
        <f>SUM(F31:F32)</f>
        <v>209.27</v>
      </c>
      <c r="G30" s="253">
        <f>SUM(G31:G32)</f>
        <v>138.8868</v>
      </c>
      <c r="H30" s="225">
        <f t="shared" si="0"/>
        <v>66.4</v>
      </c>
    </row>
    <row r="31" spans="1:8" ht="25.5">
      <c r="A31" s="223" t="s">
        <v>482</v>
      </c>
      <c r="B31" s="221" t="s">
        <v>205</v>
      </c>
      <c r="C31" s="221" t="s">
        <v>133</v>
      </c>
      <c r="D31" s="221" t="s">
        <v>396</v>
      </c>
      <c r="E31" s="221" t="s">
        <v>483</v>
      </c>
      <c r="F31" s="222">
        <v>198</v>
      </c>
      <c r="G31" s="252">
        <v>127.92</v>
      </c>
      <c r="H31" s="222">
        <f t="shared" si="0"/>
        <v>64.6</v>
      </c>
    </row>
    <row r="32" spans="1:8" ht="25.5">
      <c r="A32" s="228" t="s">
        <v>482</v>
      </c>
      <c r="B32" s="229" t="s">
        <v>229</v>
      </c>
      <c r="C32" s="221" t="s">
        <v>185</v>
      </c>
      <c r="D32" s="221" t="s">
        <v>396</v>
      </c>
      <c r="E32" s="221" t="s">
        <v>483</v>
      </c>
      <c r="F32" s="222">
        <v>11.27</v>
      </c>
      <c r="G32" s="252">
        <v>10.9668</v>
      </c>
      <c r="H32" s="222">
        <f t="shared" si="0"/>
        <v>97.3</v>
      </c>
    </row>
    <row r="33" spans="1:8" ht="38.25">
      <c r="A33" s="230" t="s">
        <v>778</v>
      </c>
      <c r="B33" s="231" t="s">
        <v>254</v>
      </c>
      <c r="C33" s="224" t="s">
        <v>184</v>
      </c>
      <c r="D33" s="224" t="s">
        <v>407</v>
      </c>
      <c r="E33" s="224" t="s">
        <v>121</v>
      </c>
      <c r="F33" s="225">
        <f>F34</f>
        <v>438</v>
      </c>
      <c r="G33" s="253">
        <f>G34</f>
        <v>353.653</v>
      </c>
      <c r="H33" s="225">
        <f t="shared" si="0"/>
        <v>80.7</v>
      </c>
    </row>
    <row r="34" spans="1:8" ht="25.5">
      <c r="A34" s="232" t="s">
        <v>571</v>
      </c>
      <c r="B34" s="221" t="s">
        <v>254</v>
      </c>
      <c r="C34" s="221" t="s">
        <v>184</v>
      </c>
      <c r="D34" s="221" t="s">
        <v>407</v>
      </c>
      <c r="E34" s="221" t="s">
        <v>572</v>
      </c>
      <c r="F34" s="222">
        <f>500-62</f>
        <v>438</v>
      </c>
      <c r="G34" s="252">
        <v>353.653</v>
      </c>
      <c r="H34" s="222">
        <f t="shared" si="0"/>
        <v>80.7</v>
      </c>
    </row>
    <row r="35" spans="1:8" ht="38.25">
      <c r="A35" s="226" t="s">
        <v>797</v>
      </c>
      <c r="B35" s="224" t="s">
        <v>149</v>
      </c>
      <c r="C35" s="224" t="s">
        <v>133</v>
      </c>
      <c r="D35" s="224" t="s">
        <v>410</v>
      </c>
      <c r="E35" s="224" t="s">
        <v>121</v>
      </c>
      <c r="F35" s="225">
        <f>F36</f>
        <v>128.01999999999998</v>
      </c>
      <c r="G35" s="253">
        <f>G36</f>
        <v>124.02</v>
      </c>
      <c r="H35" s="225">
        <f t="shared" si="0"/>
        <v>96.9</v>
      </c>
    </row>
    <row r="36" spans="1:8" ht="25.5">
      <c r="A36" s="223" t="s">
        <v>482</v>
      </c>
      <c r="B36" s="221" t="s">
        <v>149</v>
      </c>
      <c r="C36" s="221" t="s">
        <v>133</v>
      </c>
      <c r="D36" s="221" t="s">
        <v>410</v>
      </c>
      <c r="E36" s="221" t="s">
        <v>483</v>
      </c>
      <c r="F36" s="222">
        <f>207-78.98</f>
        <v>128.01999999999998</v>
      </c>
      <c r="G36" s="252">
        <v>124.02</v>
      </c>
      <c r="H36" s="222">
        <f t="shared" si="0"/>
        <v>96.9</v>
      </c>
    </row>
    <row r="37" spans="1:8" ht="38.25">
      <c r="A37" s="226" t="s">
        <v>510</v>
      </c>
      <c r="B37" s="224" t="s">
        <v>138</v>
      </c>
      <c r="C37" s="224" t="s">
        <v>131</v>
      </c>
      <c r="D37" s="224" t="s">
        <v>885</v>
      </c>
      <c r="E37" s="224" t="s">
        <v>121</v>
      </c>
      <c r="F37" s="225">
        <f>SUM(F38:F39)</f>
        <v>55.5</v>
      </c>
      <c r="G37" s="253">
        <f>SUM(G38:G39)</f>
        <v>43.48955</v>
      </c>
      <c r="H37" s="225">
        <f t="shared" si="0"/>
        <v>78.4</v>
      </c>
    </row>
    <row r="38" spans="1:8" ht="25.5">
      <c r="A38" s="223" t="s">
        <v>516</v>
      </c>
      <c r="B38" s="233" t="s">
        <v>138</v>
      </c>
      <c r="C38" s="233" t="s">
        <v>131</v>
      </c>
      <c r="D38" s="221" t="s">
        <v>885</v>
      </c>
      <c r="E38" s="221" t="s">
        <v>517</v>
      </c>
      <c r="F38" s="234">
        <v>43.5</v>
      </c>
      <c r="G38" s="254">
        <v>43.48955</v>
      </c>
      <c r="H38" s="234">
        <f t="shared" si="0"/>
        <v>100</v>
      </c>
    </row>
    <row r="39" spans="1:8" ht="51">
      <c r="A39" s="223" t="s">
        <v>518</v>
      </c>
      <c r="B39" s="221" t="s">
        <v>138</v>
      </c>
      <c r="C39" s="221" t="s">
        <v>131</v>
      </c>
      <c r="D39" s="221" t="s">
        <v>885</v>
      </c>
      <c r="E39" s="221" t="s">
        <v>519</v>
      </c>
      <c r="F39" s="222">
        <v>12</v>
      </c>
      <c r="G39" s="252"/>
      <c r="H39" s="222"/>
    </row>
    <row r="40" spans="1:8" ht="51">
      <c r="A40" s="235" t="s">
        <v>737</v>
      </c>
      <c r="B40" s="235" t="s">
        <v>131</v>
      </c>
      <c r="C40" s="235" t="s">
        <v>166</v>
      </c>
      <c r="D40" s="224" t="s">
        <v>785</v>
      </c>
      <c r="E40" s="235" t="s">
        <v>483</v>
      </c>
      <c r="F40" s="236">
        <f>F41</f>
        <v>10.6</v>
      </c>
      <c r="G40" s="255">
        <f>G41</f>
        <v>10.56</v>
      </c>
      <c r="H40" s="236">
        <f t="shared" si="0"/>
        <v>99.6</v>
      </c>
    </row>
    <row r="41" spans="1:8" ht="25.5">
      <c r="A41" s="223" t="s">
        <v>482</v>
      </c>
      <c r="B41" s="221" t="s">
        <v>131</v>
      </c>
      <c r="C41" s="221" t="s">
        <v>166</v>
      </c>
      <c r="D41" s="221" t="s">
        <v>785</v>
      </c>
      <c r="E41" s="221" t="s">
        <v>483</v>
      </c>
      <c r="F41" s="222">
        <v>10.6</v>
      </c>
      <c r="G41" s="252">
        <v>10.56</v>
      </c>
      <c r="H41" s="222">
        <f t="shared" si="0"/>
        <v>99.6</v>
      </c>
    </row>
    <row r="42" spans="1:8" ht="76.5">
      <c r="A42" s="235" t="s">
        <v>744</v>
      </c>
      <c r="B42" s="235" t="s">
        <v>138</v>
      </c>
      <c r="C42" s="235" t="s">
        <v>185</v>
      </c>
      <c r="D42" s="224" t="s">
        <v>787</v>
      </c>
      <c r="E42" s="235" t="s">
        <v>121</v>
      </c>
      <c r="F42" s="236">
        <f>SUM(F43:F44)</f>
        <v>568.586</v>
      </c>
      <c r="G42" s="255">
        <f>SUM(G43:G44)</f>
        <v>568.4528399999999</v>
      </c>
      <c r="H42" s="236">
        <f t="shared" si="0"/>
        <v>100</v>
      </c>
    </row>
    <row r="43" spans="1:8" ht="25.5">
      <c r="A43" s="223" t="s">
        <v>482</v>
      </c>
      <c r="B43" s="221" t="s">
        <v>138</v>
      </c>
      <c r="C43" s="221" t="s">
        <v>185</v>
      </c>
      <c r="D43" s="221" t="s">
        <v>787</v>
      </c>
      <c r="E43" s="221" t="s">
        <v>483</v>
      </c>
      <c r="F43" s="222">
        <v>296.539</v>
      </c>
      <c r="G43" s="252">
        <v>296.406</v>
      </c>
      <c r="H43" s="222">
        <f t="shared" si="0"/>
        <v>100</v>
      </c>
    </row>
    <row r="44" spans="1:8" ht="38.25">
      <c r="A44" s="223" t="s">
        <v>524</v>
      </c>
      <c r="B44" s="221" t="s">
        <v>138</v>
      </c>
      <c r="C44" s="221" t="s">
        <v>185</v>
      </c>
      <c r="D44" s="221" t="s">
        <v>787</v>
      </c>
      <c r="E44" s="221" t="s">
        <v>525</v>
      </c>
      <c r="F44" s="222">
        <v>272.047</v>
      </c>
      <c r="G44" s="252">
        <v>272.04684</v>
      </c>
      <c r="H44" s="222">
        <f t="shared" si="0"/>
        <v>100</v>
      </c>
    </row>
    <row r="45" spans="1:8" ht="38.25">
      <c r="A45" s="235" t="s">
        <v>748</v>
      </c>
      <c r="B45" s="235" t="s">
        <v>138</v>
      </c>
      <c r="C45" s="235" t="s">
        <v>196</v>
      </c>
      <c r="D45" s="224" t="s">
        <v>798</v>
      </c>
      <c r="E45" s="235" t="s">
        <v>121</v>
      </c>
      <c r="F45" s="236">
        <f>F46</f>
        <v>3.2</v>
      </c>
      <c r="G45" s="255">
        <f>G46</f>
        <v>3.18</v>
      </c>
      <c r="H45" s="236">
        <f t="shared" si="0"/>
        <v>99.4</v>
      </c>
    </row>
    <row r="46" spans="1:8" ht="25.5">
      <c r="A46" s="223" t="s">
        <v>482</v>
      </c>
      <c r="B46" s="221" t="s">
        <v>138</v>
      </c>
      <c r="C46" s="221" t="s">
        <v>196</v>
      </c>
      <c r="D46" s="221" t="s">
        <v>798</v>
      </c>
      <c r="E46" s="221" t="s">
        <v>483</v>
      </c>
      <c r="F46" s="222">
        <f>8.5-5.3</f>
        <v>3.2</v>
      </c>
      <c r="G46" s="252">
        <v>3.18</v>
      </c>
      <c r="H46" s="222">
        <f t="shared" si="0"/>
        <v>99.4</v>
      </c>
    </row>
    <row r="47" spans="1:8" ht="63.75">
      <c r="A47" s="235" t="s">
        <v>739</v>
      </c>
      <c r="B47" s="235" t="s">
        <v>184</v>
      </c>
      <c r="C47" s="235" t="s">
        <v>193</v>
      </c>
      <c r="D47" s="224" t="s">
        <v>786</v>
      </c>
      <c r="E47" s="235" t="s">
        <v>121</v>
      </c>
      <c r="F47" s="236">
        <f>F48</f>
        <v>83</v>
      </c>
      <c r="G47" s="255">
        <f>G48</f>
        <v>76.5</v>
      </c>
      <c r="H47" s="236">
        <f t="shared" si="0"/>
        <v>92.2</v>
      </c>
    </row>
    <row r="48" spans="1:8" ht="25.5">
      <c r="A48" s="223" t="s">
        <v>482</v>
      </c>
      <c r="B48" s="221" t="s">
        <v>184</v>
      </c>
      <c r="C48" s="221" t="s">
        <v>193</v>
      </c>
      <c r="D48" s="221" t="s">
        <v>786</v>
      </c>
      <c r="E48" s="221" t="s">
        <v>483</v>
      </c>
      <c r="F48" s="222">
        <v>83</v>
      </c>
      <c r="G48" s="252">
        <v>76.5</v>
      </c>
      <c r="H48" s="222">
        <f t="shared" si="0"/>
        <v>92.2</v>
      </c>
    </row>
    <row r="49" spans="1:8" ht="51">
      <c r="A49" s="235" t="s">
        <v>762</v>
      </c>
      <c r="B49" s="235" t="s">
        <v>229</v>
      </c>
      <c r="C49" s="235" t="s">
        <v>131</v>
      </c>
      <c r="D49" s="224" t="s">
        <v>802</v>
      </c>
      <c r="E49" s="235" t="s">
        <v>121</v>
      </c>
      <c r="F49" s="236">
        <f>F50</f>
        <v>350</v>
      </c>
      <c r="G49" s="255">
        <f>G50</f>
        <v>91.79792</v>
      </c>
      <c r="H49" s="236">
        <f t="shared" si="0"/>
        <v>26.2</v>
      </c>
    </row>
    <row r="50" spans="1:8" ht="25.5">
      <c r="A50" s="223" t="s">
        <v>482</v>
      </c>
      <c r="B50" s="221" t="s">
        <v>229</v>
      </c>
      <c r="C50" s="221" t="s">
        <v>131</v>
      </c>
      <c r="D50" s="221" t="s">
        <v>802</v>
      </c>
      <c r="E50" s="221" t="s">
        <v>483</v>
      </c>
      <c r="F50" s="222">
        <v>350</v>
      </c>
      <c r="G50" s="252">
        <v>91.79792</v>
      </c>
      <c r="H50" s="222">
        <f t="shared" si="0"/>
        <v>26.2</v>
      </c>
    </row>
    <row r="51" spans="1:8" ht="51">
      <c r="A51" s="235" t="s">
        <v>503</v>
      </c>
      <c r="B51" s="235" t="s">
        <v>131</v>
      </c>
      <c r="C51" s="235" t="s">
        <v>166</v>
      </c>
      <c r="D51" s="224" t="s">
        <v>871</v>
      </c>
      <c r="E51" s="235" t="s">
        <v>121</v>
      </c>
      <c r="F51" s="236">
        <f>F52</f>
        <v>25</v>
      </c>
      <c r="G51" s="255">
        <f>G52</f>
        <v>18</v>
      </c>
      <c r="H51" s="236">
        <f t="shared" si="0"/>
        <v>72</v>
      </c>
    </row>
    <row r="52" spans="1:8" ht="25.5">
      <c r="A52" s="223" t="s">
        <v>482</v>
      </c>
      <c r="B52" s="221" t="s">
        <v>131</v>
      </c>
      <c r="C52" s="221" t="s">
        <v>166</v>
      </c>
      <c r="D52" s="221" t="s">
        <v>871</v>
      </c>
      <c r="E52" s="221" t="s">
        <v>483</v>
      </c>
      <c r="F52" s="222">
        <v>25</v>
      </c>
      <c r="G52" s="252">
        <v>18</v>
      </c>
      <c r="H52" s="222">
        <f t="shared" si="0"/>
        <v>72</v>
      </c>
    </row>
    <row r="53" spans="1:8" ht="38.25">
      <c r="A53" s="235" t="s">
        <v>772</v>
      </c>
      <c r="B53" s="235" t="s">
        <v>249</v>
      </c>
      <c r="C53" s="235" t="s">
        <v>138</v>
      </c>
      <c r="D53" s="224" t="s">
        <v>795</v>
      </c>
      <c r="E53" s="235" t="s">
        <v>121</v>
      </c>
      <c r="F53" s="236">
        <f>F54</f>
        <v>299</v>
      </c>
      <c r="G53" s="255">
        <f>G54</f>
        <v>297.64024</v>
      </c>
      <c r="H53" s="236">
        <f t="shared" si="0"/>
        <v>99.5</v>
      </c>
    </row>
    <row r="54" spans="1:8" ht="25.5">
      <c r="A54" s="237" t="s">
        <v>482</v>
      </c>
      <c r="B54" s="238" t="s">
        <v>249</v>
      </c>
      <c r="C54" s="238" t="s">
        <v>138</v>
      </c>
      <c r="D54" s="238" t="s">
        <v>795</v>
      </c>
      <c r="E54" s="238" t="s">
        <v>483</v>
      </c>
      <c r="F54" s="239">
        <v>299</v>
      </c>
      <c r="G54" s="256">
        <v>297.64024</v>
      </c>
      <c r="H54" s="239">
        <f t="shared" si="0"/>
        <v>99.5</v>
      </c>
    </row>
  </sheetData>
  <sheetProtection/>
  <printOptions/>
  <pageMargins left="0.78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69.140625" style="0" customWidth="1"/>
    <col min="3" max="3" width="11.8515625" style="0" customWidth="1"/>
  </cols>
  <sheetData>
    <row r="1" spans="1:3" ht="12.75">
      <c r="A1" t="s">
        <v>653</v>
      </c>
      <c r="B1" s="17"/>
      <c r="C1" s="17" t="s">
        <v>354</v>
      </c>
    </row>
    <row r="2" spans="2:3" ht="12.75">
      <c r="B2" s="35"/>
      <c r="C2" s="35" t="s">
        <v>72</v>
      </c>
    </row>
    <row r="3" spans="2:3" ht="12.75">
      <c r="B3" s="36"/>
      <c r="C3" s="36" t="s">
        <v>60</v>
      </c>
    </row>
    <row r="4" ht="12.75">
      <c r="A4" s="17"/>
    </row>
    <row r="5" spans="1:3" ht="25.5">
      <c r="A5" s="21" t="s">
        <v>651</v>
      </c>
      <c r="B5" s="22"/>
      <c r="C5" s="22"/>
    </row>
    <row r="6" ht="12.75">
      <c r="A6" s="23"/>
    </row>
    <row r="7" spans="1:3" ht="12.75">
      <c r="A7" s="22" t="s">
        <v>615</v>
      </c>
      <c r="B7" s="22"/>
      <c r="C7" s="22"/>
    </row>
    <row r="8" spans="1:3" ht="12.75">
      <c r="A8" s="24"/>
      <c r="C8" s="1" t="s">
        <v>279</v>
      </c>
    </row>
    <row r="9" spans="1:3" ht="45">
      <c r="A9" s="25" t="s">
        <v>616</v>
      </c>
      <c r="B9" s="25" t="s">
        <v>617</v>
      </c>
      <c r="C9" s="25" t="s">
        <v>63</v>
      </c>
    </row>
    <row r="10" spans="1:3" ht="12.75">
      <c r="A10" s="26" t="s">
        <v>618</v>
      </c>
      <c r="B10" s="26" t="s">
        <v>619</v>
      </c>
      <c r="C10" s="27">
        <v>0</v>
      </c>
    </row>
    <row r="11" spans="1:3" ht="25.5">
      <c r="A11" s="28" t="s">
        <v>620</v>
      </c>
      <c r="B11" s="28" t="s">
        <v>621</v>
      </c>
      <c r="C11" s="29">
        <v>42960.09</v>
      </c>
    </row>
    <row r="12" spans="1:3" ht="12.75">
      <c r="A12" s="28" t="s">
        <v>622</v>
      </c>
      <c r="B12" s="28" t="s">
        <v>623</v>
      </c>
      <c r="C12" s="29">
        <v>0</v>
      </c>
    </row>
    <row r="13" spans="1:3" ht="12.75">
      <c r="A13" s="30"/>
      <c r="B13" s="30" t="s">
        <v>624</v>
      </c>
      <c r="C13" s="29">
        <v>42960.09</v>
      </c>
    </row>
    <row r="16" spans="1:3" ht="12.75">
      <c r="A16" s="22" t="s">
        <v>625</v>
      </c>
      <c r="B16" s="22"/>
      <c r="C16" s="22"/>
    </row>
    <row r="17" spans="1:3" ht="12.75">
      <c r="A17" s="24"/>
      <c r="C17" s="1" t="s">
        <v>279</v>
      </c>
    </row>
    <row r="18" spans="1:3" ht="45">
      <c r="A18" s="25" t="s">
        <v>616</v>
      </c>
      <c r="B18" s="25" t="s">
        <v>617</v>
      </c>
      <c r="C18" s="25" t="s">
        <v>64</v>
      </c>
    </row>
    <row r="19" spans="1:3" ht="12.75">
      <c r="A19" s="31" t="s">
        <v>618</v>
      </c>
      <c r="B19" s="31" t="s">
        <v>619</v>
      </c>
      <c r="C19" s="32">
        <v>0</v>
      </c>
    </row>
    <row r="20" spans="1:3" ht="25.5">
      <c r="A20" s="28" t="s">
        <v>620</v>
      </c>
      <c r="B20" s="28" t="s">
        <v>621</v>
      </c>
      <c r="C20" s="33">
        <v>6598</v>
      </c>
    </row>
    <row r="21" spans="1:3" ht="12.75">
      <c r="A21" s="28" t="s">
        <v>622</v>
      </c>
      <c r="B21" s="28" t="s">
        <v>623</v>
      </c>
      <c r="C21" s="33">
        <v>0</v>
      </c>
    </row>
    <row r="22" spans="1:3" ht="12.75">
      <c r="A22" s="30"/>
      <c r="B22" s="30" t="s">
        <v>624</v>
      </c>
      <c r="C22" s="3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39" customWidth="1"/>
    <col min="2" max="2" width="14.57421875" style="39" customWidth="1"/>
    <col min="3" max="3" width="13.7109375" style="39" customWidth="1"/>
    <col min="4" max="4" width="11.421875" style="39" customWidth="1"/>
    <col min="5" max="5" width="14.140625" style="39" customWidth="1"/>
    <col min="6" max="6" width="13.57421875" style="39" customWidth="1"/>
    <col min="7" max="16384" width="9.140625" style="39" customWidth="1"/>
  </cols>
  <sheetData>
    <row r="1" spans="1:7" ht="12.75">
      <c r="A1" t="s">
        <v>653</v>
      </c>
      <c r="B1" s="64"/>
      <c r="C1" s="64"/>
      <c r="D1" s="64"/>
      <c r="E1" s="64"/>
      <c r="F1" s="64"/>
      <c r="G1" s="64" t="s">
        <v>355</v>
      </c>
    </row>
    <row r="2" spans="2:7" ht="12.75">
      <c r="B2" s="64"/>
      <c r="C2" s="64"/>
      <c r="D2" s="64"/>
      <c r="E2" s="64"/>
      <c r="F2" s="64"/>
      <c r="G2" s="64" t="s">
        <v>72</v>
      </c>
    </row>
    <row r="3" spans="2:7" ht="12.75">
      <c r="B3" s="259"/>
      <c r="C3" s="259"/>
      <c r="D3" s="259"/>
      <c r="E3" s="259"/>
      <c r="F3" s="259"/>
      <c r="G3" s="259" t="s">
        <v>60</v>
      </c>
    </row>
    <row r="4" spans="1:7" ht="12.75">
      <c r="A4" s="40"/>
      <c r="B4" s="41"/>
      <c r="C4" s="41"/>
      <c r="D4" s="41"/>
      <c r="E4" s="41"/>
      <c r="F4" s="41"/>
      <c r="G4" s="41"/>
    </row>
    <row r="5" spans="1:7" ht="25.5">
      <c r="A5" s="42" t="s">
        <v>652</v>
      </c>
      <c r="B5" s="43"/>
      <c r="C5" s="43"/>
      <c r="D5" s="43"/>
      <c r="E5" s="43"/>
      <c r="F5" s="43"/>
      <c r="G5" s="43"/>
    </row>
    <row r="6" spans="1:7" ht="12.75">
      <c r="A6" s="44"/>
      <c r="B6" s="41"/>
      <c r="C6" s="41"/>
      <c r="D6" s="41"/>
      <c r="E6" s="41"/>
      <c r="F6" s="41"/>
      <c r="G6" s="41"/>
    </row>
    <row r="7" spans="1:7" ht="12.75">
      <c r="A7" s="43" t="s">
        <v>61</v>
      </c>
      <c r="B7" s="43"/>
      <c r="C7" s="43"/>
      <c r="D7" s="43"/>
      <c r="E7" s="43"/>
      <c r="F7" s="43"/>
      <c r="G7" s="43"/>
    </row>
    <row r="8" spans="1:7" ht="12.75">
      <c r="A8" s="44"/>
      <c r="B8" s="41"/>
      <c r="C8" s="41"/>
      <c r="D8" s="41"/>
      <c r="E8" s="41"/>
      <c r="F8" s="41"/>
      <c r="G8" s="41"/>
    </row>
    <row r="9" spans="1:7" ht="45">
      <c r="A9" s="45"/>
      <c r="B9" s="45" t="s">
        <v>97</v>
      </c>
      <c r="C9" s="45" t="s">
        <v>98</v>
      </c>
      <c r="D9" s="45" t="s">
        <v>99</v>
      </c>
      <c r="E9" s="45" t="s">
        <v>100</v>
      </c>
      <c r="F9" s="45" t="s">
        <v>101</v>
      </c>
      <c r="G9" s="45" t="s">
        <v>102</v>
      </c>
    </row>
    <row r="10" spans="1:7" ht="12.75">
      <c r="A10" s="45" t="s">
        <v>76</v>
      </c>
      <c r="B10" s="45" t="s">
        <v>339</v>
      </c>
      <c r="C10" s="45" t="s">
        <v>77</v>
      </c>
      <c r="D10" s="45" t="s">
        <v>126</v>
      </c>
      <c r="E10" s="45" t="s">
        <v>127</v>
      </c>
      <c r="F10" s="45" t="s">
        <v>128</v>
      </c>
      <c r="G10" s="45" t="s">
        <v>280</v>
      </c>
    </row>
    <row r="11" spans="1:7" ht="12.75">
      <c r="A11" s="46"/>
      <c r="B11" s="47" t="s">
        <v>103</v>
      </c>
      <c r="C11" s="47" t="s">
        <v>103</v>
      </c>
      <c r="D11" s="47" t="s">
        <v>103</v>
      </c>
      <c r="E11" s="47" t="s">
        <v>103</v>
      </c>
      <c r="F11" s="47" t="s">
        <v>103</v>
      </c>
      <c r="G11" s="47" t="s">
        <v>103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/>
      <c r="B13" s="48"/>
      <c r="C13" s="48"/>
      <c r="D13" s="48"/>
      <c r="E13" s="48"/>
      <c r="F13" s="48"/>
      <c r="G13" s="48"/>
    </row>
    <row r="14" spans="1:7" ht="12.75">
      <c r="A14" s="49"/>
      <c r="B14" s="49"/>
      <c r="C14" s="49"/>
      <c r="D14" s="49"/>
      <c r="E14" s="49"/>
      <c r="F14" s="49"/>
      <c r="G14" s="49"/>
    </row>
    <row r="15" spans="1:7" ht="12.75">
      <c r="A15" s="41"/>
      <c r="B15" s="41"/>
      <c r="C15" s="41"/>
      <c r="D15" s="41"/>
      <c r="E15" s="41"/>
      <c r="F15" s="41"/>
      <c r="G15" s="41"/>
    </row>
    <row r="16" spans="1:7" ht="12.75">
      <c r="A16" s="41"/>
      <c r="B16" s="41"/>
      <c r="C16" s="41"/>
      <c r="D16" s="41"/>
      <c r="E16" s="41"/>
      <c r="F16" s="41"/>
      <c r="G16" s="41"/>
    </row>
    <row r="17" spans="1:7" ht="25.5">
      <c r="A17" s="43" t="s">
        <v>62</v>
      </c>
      <c r="B17" s="43"/>
      <c r="C17" s="43"/>
      <c r="D17" s="43"/>
      <c r="E17" s="43"/>
      <c r="F17" s="43"/>
      <c r="G17" s="43"/>
    </row>
    <row r="18" spans="1:7" ht="12.75">
      <c r="A18" s="44"/>
      <c r="B18" s="41"/>
      <c r="C18" s="41"/>
      <c r="D18" s="41"/>
      <c r="E18" s="41"/>
      <c r="F18" s="41"/>
      <c r="G18" s="41"/>
    </row>
    <row r="19" spans="1:8" ht="27">
      <c r="A19" s="262" t="s">
        <v>104</v>
      </c>
      <c r="B19" s="262"/>
      <c r="C19" s="262"/>
      <c r="D19" s="262" t="s">
        <v>105</v>
      </c>
      <c r="E19" s="262"/>
      <c r="F19" s="262"/>
      <c r="G19" s="262"/>
      <c r="H19" s="50"/>
    </row>
    <row r="20" spans="1:8" ht="27">
      <c r="A20" s="264" t="s">
        <v>106</v>
      </c>
      <c r="B20" s="264"/>
      <c r="C20" s="264"/>
      <c r="D20" s="263" t="s">
        <v>107</v>
      </c>
      <c r="E20" s="263"/>
      <c r="F20" s="263"/>
      <c r="G20" s="263"/>
      <c r="H20" s="50"/>
    </row>
    <row r="21" spans="1:8" ht="27">
      <c r="A21" s="260"/>
      <c r="B21" s="260"/>
      <c r="C21" s="260"/>
      <c r="D21" s="261"/>
      <c r="E21" s="261"/>
      <c r="F21" s="261"/>
      <c r="G21" s="261"/>
      <c r="H21" s="50"/>
    </row>
    <row r="22" spans="1:7" ht="12.75">
      <c r="A22" s="41"/>
      <c r="B22" s="41"/>
      <c r="C22" s="41"/>
      <c r="D22" s="41"/>
      <c r="E22" s="41"/>
      <c r="F22" s="41"/>
      <c r="G22" s="41"/>
    </row>
  </sheetData>
  <sheetProtection/>
  <mergeCells count="6">
    <mergeCell ref="A21:C21"/>
    <mergeCell ref="D21:G21"/>
    <mergeCell ref="A19:C19"/>
    <mergeCell ref="D19:G19"/>
    <mergeCell ref="D20:G20"/>
    <mergeCell ref="A20:C2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2014-03-24T07:54:45Z</cp:lastPrinted>
  <dcterms:created xsi:type="dcterms:W3CDTF">2011-11-30T09:44:48Z</dcterms:created>
  <dcterms:modified xsi:type="dcterms:W3CDTF">2014-03-26T11:14:26Z</dcterms:modified>
  <cp:category/>
  <cp:version/>
  <cp:contentType/>
  <cp:contentStatus/>
</cp:coreProperties>
</file>