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1005" windowWidth="16605" windowHeight="6540" tabRatio="869" activeTab="7"/>
  </bookViews>
  <sheets>
    <sheet name="прил 1" sheetId="1" r:id="rId1"/>
    <sheet name="прил 3" sheetId="2" r:id="rId2"/>
    <sheet name="прил 5" sheetId="3" r:id="rId3"/>
    <sheet name="прил 6" sheetId="4" r:id="rId4"/>
    <sheet name="прил 7" sheetId="5" r:id="rId5"/>
    <sheet name="прил 8 " sheetId="6" r:id="rId6"/>
    <sheet name="прил9" sheetId="7" r:id="rId7"/>
    <sheet name="прил10 " sheetId="8" r:id="rId8"/>
  </sheets>
  <definedNames>
    <definedName name="Z_61760596_1996_422C_A41D_51592B5AEA63_.wvu.PrintArea" localSheetId="0" hidden="1">'прил 1'!$A$1:$C$22</definedName>
    <definedName name="Z_772B23D4_7F73_461E_BC32_1D18D8038167_.wvu.PrintArea" localSheetId="0" hidden="1">'прил 1'!$A$1:$C$22</definedName>
    <definedName name="_xlnm.Print_Titles" localSheetId="1">'прил 3'!$7:$7</definedName>
    <definedName name="_xlnm.Print_Titles" localSheetId="2">'прил 5'!$7:$7</definedName>
    <definedName name="_xlnm.Print_Titles" localSheetId="4">'прил 7'!$8:$8</definedName>
    <definedName name="_xlnm.Print_Titles" localSheetId="5">'прил 8 '!$8:$8</definedName>
    <definedName name="_xlnm.Print_Titles" localSheetId="7">'прил10 '!$8:$8</definedName>
    <definedName name="_xlnm.Print_Titles" localSheetId="6">'прил9'!$8:$8</definedName>
    <definedName name="_xlnm.Print_Area" localSheetId="0">'прил 1'!$A$1:$C$26</definedName>
    <definedName name="_xlnm.Print_Area" localSheetId="1">'прил 3'!$A$1:$C$199</definedName>
    <definedName name="_xlnm.Print_Area" localSheetId="2">'прил 5'!$A$1:$F$479</definedName>
    <definedName name="_xlnm.Print_Area" localSheetId="3">'прил 6'!$A$1:$G$380</definedName>
    <definedName name="_xlnm.Print_Area" localSheetId="4">'прил 7'!$A$1:$G$464</definedName>
    <definedName name="_xlnm.Print_Area" localSheetId="5">'прил 8 '!$A$1:$H$403</definedName>
    <definedName name="_xlnm.Print_Area" localSheetId="7">'прил10 '!$A$1:$E$311</definedName>
    <definedName name="_xlnm.Print_Area" localSheetId="6">'прил9'!$A$1:$D$364</definedName>
  </definedNames>
  <calcPr fullCalcOnLoad="1"/>
</workbook>
</file>

<file path=xl/sharedStrings.xml><?xml version="1.0" encoding="utf-8"?>
<sst xmlns="http://schemas.openxmlformats.org/spreadsheetml/2006/main" count="9177" uniqueCount="982">
  <si>
    <t>на содержание работников, осуществляющих отдельные государственные полномочия по назначению и выплате ежемесячной выплаты на детей в возрасте от трех до семи лет включительно</t>
  </si>
  <si>
    <t>2 02 40000 00 0000 150</t>
  </si>
  <si>
    <t>Иные межбюджетные трансферты</t>
  </si>
  <si>
    <t>2 07 00000 00 0000 000</t>
  </si>
  <si>
    <t>1 14 02042 04 0000 410</t>
  </si>
  <si>
    <t>Подпрограмма "Развитие дополнительного образования и системы воспитания детей" муниципальной программы  "Развитие образования  в г. Щигры Курской области"</t>
  </si>
  <si>
    <t>02 1 00 00000</t>
  </si>
  <si>
    <t>02 3 00 00000</t>
  </si>
  <si>
    <t>04 0 00 00000</t>
  </si>
  <si>
    <t>04 2 00 00000</t>
  </si>
  <si>
    <t>04 2 01 00000</t>
  </si>
  <si>
    <t>04 2 01 С1467</t>
  </si>
  <si>
    <t>12 0 00 00000</t>
  </si>
  <si>
    <t>12 1 00 00000</t>
  </si>
  <si>
    <t>77 0 00 00000</t>
  </si>
  <si>
    <t>Муниципальная программа  "Развитие культуры в городе Щигры"</t>
  </si>
  <si>
    <t>77 2 00 00000</t>
  </si>
  <si>
    <t>77 2 00 С1401</t>
  </si>
  <si>
    <t>77 2 00 С1439</t>
  </si>
  <si>
    <t>13 0 00 00000</t>
  </si>
  <si>
    <t>13 2 00 00000</t>
  </si>
  <si>
    <t>17 0 00 00000</t>
  </si>
  <si>
    <t>17 1 00 00000</t>
  </si>
  <si>
    <t>17 1 01 00000</t>
  </si>
  <si>
    <t>17 1 01 С1436</t>
  </si>
  <si>
    <t>13 2 01 00000</t>
  </si>
  <si>
    <t>17 2 00 00000</t>
  </si>
  <si>
    <t>17 2 01 00000</t>
  </si>
  <si>
    <t>17 2 01 13310</t>
  </si>
  <si>
    <t>11 0 00 00000</t>
  </si>
  <si>
    <t>11 2 00 00000</t>
  </si>
  <si>
    <t xml:space="preserve">Капитальный ремонт, ремонт и содержание автомобильных дорог общего пользования местного значения </t>
  </si>
  <si>
    <t>07 0 00 00000</t>
  </si>
  <si>
    <t>СУММА</t>
  </si>
  <si>
    <t>Выполнение других (прочих) обязательств органа местного самоуправления</t>
  </si>
  <si>
    <t>Основное мероприятие "Осуществление мероприятий в области имущественных и земельных отношений на территории города Щигры Курской области"</t>
  </si>
  <si>
    <t>74 3 00 С1402</t>
  </si>
  <si>
    <t>74 3 00 00000</t>
  </si>
  <si>
    <t>Аппарат контрольно-счетного органа муниципального образования</t>
  </si>
  <si>
    <t>Дополнительное образование детей</t>
  </si>
  <si>
    <t>Здравоохранение</t>
  </si>
  <si>
    <t>Санитарно-эпидемиологическое благополучие</t>
  </si>
  <si>
    <t>77 2 00 12700</t>
  </si>
  <si>
    <t>77 2 00 12712</t>
  </si>
  <si>
    <t>Подпрограмма "Развитие сети автомобильных дорог  города Щигры Курской области" муниципальной программы города Щигры Курской области "Развитие транспортной системы, обеспечение перевозки пассажиров в городе Щигры Курской области и безопасности дорожного движения"</t>
  </si>
  <si>
    <t>77 2 00S4001</t>
  </si>
  <si>
    <t>Мероприятия  по реализации проекта "Народный бюджет" Капитальный ремонт сети водопровода от ул. Вишневая до ул. Зеленая в г.Щигры</t>
  </si>
  <si>
    <t>Мероприятия  по реализации проекта "Народный бюджет" Капитальный ремонт напорного коллектора от КНС по ул.Мира до самотечного коллектора по ул. Макарова в г.Щигры</t>
  </si>
  <si>
    <t>77 2 00S4002</t>
  </si>
  <si>
    <t>Мероприятия  по реализации проекта "Народный бюджет" Капитальный ремонт водонапорной башни, расположенной по адресу г.Щигры ул. Слободская</t>
  </si>
  <si>
    <t>77 2 00S4003</t>
  </si>
  <si>
    <t>Реализация проекта "Народный бюджет" в Курской области Капитальный ремонт сети водопровода от ул. Вишневая до ул. Зеленая в г.Щигры</t>
  </si>
  <si>
    <t>77 2 00 14001</t>
  </si>
  <si>
    <t>Реализация проекта "Народный бюджет" в Курской области Капитальный ремонт напорного коллектора от КНС по ул.Мира до самотечного коллектора по ул. Макарова в г.Щигры</t>
  </si>
  <si>
    <t>77 2 00 14002</t>
  </si>
  <si>
    <t>Реализация проекта "Народный бюджет" в Курской области Капитальный ремонт водонапорной башни, расположенной по адресу г.Щигры ул. Слободская</t>
  </si>
  <si>
    <t>77 2 00 14003</t>
  </si>
  <si>
    <t>Обеспечение мероприятий по внедрению целевой модели цифровой образовательной среды в общеобразовательных организациях и профессиональных образовательных организациях</t>
  </si>
  <si>
    <t>03 2 E4 00000</t>
  </si>
  <si>
    <t>03 2 E4 52100</t>
  </si>
  <si>
    <t>07 2 F3 00000</t>
  </si>
  <si>
    <t>Основное мероприятие "Разработка проектной документации на строительство дорог, проверка сметной документации, экспертиза проектов и смет"</t>
  </si>
  <si>
    <t>11 1 05 00000</t>
  </si>
  <si>
    <t>Софинансирование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</si>
  <si>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1 17 05040 04 0000 180</t>
  </si>
  <si>
    <t>Прочие неналоговые доходы бюджетов городских округов</t>
  </si>
  <si>
    <t>Субвенции бюджетам городских округов на осуществление отдельных государственных полномочий Курской области в соответствии с ЗакономКурской области "О наделении органов местного самоуправления в Курской области отдельными государственными полномочиями Курской области по организации деятельности органов опеки и попечительства"</t>
  </si>
  <si>
    <t>Наименование доходов</t>
  </si>
  <si>
    <t>1</t>
  </si>
  <si>
    <t>3</t>
  </si>
  <si>
    <t>200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</si>
  <si>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</si>
  <si>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</si>
  <si>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Иные бюджетные ассигнования</t>
  </si>
  <si>
    <t>800</t>
  </si>
  <si>
    <t>600</t>
  </si>
  <si>
    <t>300</t>
  </si>
  <si>
    <t>Социальное обеспечение и иные выплаты населению</t>
  </si>
  <si>
    <t>700</t>
  </si>
  <si>
    <t>Прочие субвенции бюджетам городских округов</t>
  </si>
  <si>
    <t>Наименование</t>
  </si>
  <si>
    <t>2</t>
  </si>
  <si>
    <t>Дорожное хозяйство (дорожные фонды)</t>
  </si>
  <si>
    <t/>
  </si>
  <si>
    <t>(рублей)</t>
  </si>
  <si>
    <t>В С Е Г О</t>
  </si>
  <si>
    <t>Предоставление субсидий бюджетным, автономным учреждениям и иным некоммерческим организациям</t>
  </si>
  <si>
    <t>Закупка товаров, работ и услуг для государственных (муниципальных) нужд</t>
  </si>
  <si>
    <t>Обеспечение мероприятий по переселению граждан из аварийного жилищного фонда за счет средств Фонда содействия реформированию ЖКХ</t>
  </si>
  <si>
    <t>Обеспечение мероприятий по переселению граждан из аварийного жилищного фонда за счет средств бюджета</t>
  </si>
  <si>
    <t>Другие вопросы в области охраны окружающей среды</t>
  </si>
  <si>
    <t>Мероприятия по разработке документов территориального планирования и градостроительного зонирования</t>
  </si>
  <si>
    <t>77 2 00 С1416</t>
  </si>
  <si>
    <t>15 0 01 С1405</t>
  </si>
  <si>
    <t>Основное мероприятие "Осуществление  инженерных мероприятий, направленных на совершенствование организации движения транспортных средств и пешеходов (изготовление дорожных знаков, нанесение разметки на дорогах"</t>
  </si>
  <si>
    <t>13</t>
  </si>
  <si>
    <t>03</t>
  </si>
  <si>
    <t>09</t>
  </si>
  <si>
    <t>ИСТОЧНИКИ ВНУТРЕННЕГО ФИНАНСИРОВАНИЯ ДЕФИЦИТОВ БЮДЖЕТОВ</t>
  </si>
  <si>
    <t>01 03 00 00 00 0000 000</t>
  </si>
  <si>
    <t>ГРБС</t>
  </si>
  <si>
    <t>Региональный проект "Успех каждого ребенка"</t>
  </si>
  <si>
    <t>Региональный проект "Цифровая образовательная среда"</t>
  </si>
  <si>
    <t>Осуществление отдельных государственных полномочий по  созданию и обеспечению деятельности комиссий по делам несовершеннолетних и защите их прав</t>
  </si>
  <si>
    <t>12 1 01 00000</t>
  </si>
  <si>
    <t>22 0 00 00000</t>
  </si>
  <si>
    <t>22 2 00 00000</t>
  </si>
  <si>
    <t>Основное мероприятие "Лечение и реабилитация больных наркоманией в медико-социальных учреждениях"</t>
  </si>
  <si>
    <t>22 2 03 00000</t>
  </si>
  <si>
    <t>22 2 03 С1486</t>
  </si>
  <si>
    <t>Создание комплексной системы мер по профилактике потребления наркотиков, лечению и реабилитации больных наркоманией</t>
  </si>
  <si>
    <t>02 2 00 00000</t>
  </si>
  <si>
    <t>Основное мероприятие «Сокращение стоимости обслуживания путем обеспечения приемлемых и экономически обоснованных объема и структуры муниципального долга города Щигры»</t>
  </si>
  <si>
    <t>14 1 00 00000</t>
  </si>
  <si>
    <t>14 1 01 00000</t>
  </si>
  <si>
    <t xml:space="preserve"> Обслуживание муниципального долга</t>
  </si>
  <si>
    <t>14 1 01 С1465</t>
  </si>
  <si>
    <t>Основное мероприятие"Оказание мер социальной поддержки реабилитированным лицам"</t>
  </si>
  <si>
    <t>02 3 01 00000</t>
  </si>
  <si>
    <t>Основное мероприятие "Организация осуществления государственных выплат и пособий гражданам, имеющим детей, детям-сиротам и детям, оставшимся без попечения родителей"</t>
  </si>
  <si>
    <t>02 2 01 00000</t>
  </si>
  <si>
    <t>02 2 02 00000</t>
  </si>
  <si>
    <t>02 2 02 11170</t>
  </si>
  <si>
    <t>02 2 03 00000</t>
  </si>
  <si>
    <t>02 2 03 11180</t>
  </si>
  <si>
    <t>03 2 02 00000</t>
  </si>
  <si>
    <t>02 1 01 00000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</si>
  <si>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</si>
  <si>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</si>
  <si>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</si>
  <si>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</si>
  <si>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2 02 25491 00 0000 150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</si>
  <si>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</si>
  <si>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</si>
  <si>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</si>
  <si>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местным бюджетам на строительство (реконструкцию), капитальный ремонт, ремонт и содержание автомобильных дорог общего пользования местного значения</t>
  </si>
  <si>
    <t>2 19 60010 04 0000 150</t>
  </si>
  <si>
    <t>ВОЗВРАТ ОСТАТКОВ СУБСИДИЙ, СУБВЕНЦИЙ И ИНЫХ МЕЖБЮДЖЕТНЫХ ТРАНСФЕРТОВ, ИМЕЮЩИХ ЦЕЛЕВОЕ НАЗНАЧЕНИЕ, ПРОШЛЫХ ЛЕТ</t>
  </si>
  <si>
    <t>2 02 25169 00 0000 150</t>
  </si>
  <si>
    <t>2 02 25169 04 0000 150</t>
  </si>
  <si>
    <t>2 02 25210 00 0000 150</t>
  </si>
  <si>
    <t>2 02 25210 04 0000 150</t>
  </si>
  <si>
    <t>11 1 02 13390</t>
  </si>
  <si>
    <t>Обеспечение мероприятий, связанных с профилактикой и устранением последствий распространения коронавирусной инфекции</t>
  </si>
  <si>
    <t>03 2 01 С2002</t>
  </si>
  <si>
    <t>Закупка товаров, работ и  услуг для обеспечения государственных (муниципальных) нужд</t>
  </si>
  <si>
    <t>Создание 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</si>
  <si>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Обеспечение образовательных организаций материально-технической базой для внедрения цифровой образовательной среды</t>
  </si>
  <si>
    <t>Обеспечение мероприятий, связанных с профилактикой и устранением последствий распространения короновирусной инфекции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</si>
  <si>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</si>
  <si>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Приложение №1</t>
  </si>
  <si>
    <t>1 08 07150 01 0000 110</t>
  </si>
  <si>
    <t>Государственная пошлина за выдачу разрешения на установку рекламной конструкции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</si>
  <si>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</si>
  <si>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Муниципальная программа  "Социальная поддержка граждан в городе Щигры"</t>
  </si>
  <si>
    <t>Подпрограмма "Развитие мер социальной поддержки отдельных категорий граждан" муниципальной программы "Социальная поддержка граждан в городе Щигры"</t>
  </si>
  <si>
    <t>01 03 01 00 00 0000 700</t>
  </si>
  <si>
    <t>01 03 01 00 04 0000 710</t>
  </si>
  <si>
    <t>01 03 01 00 00 0000 800</t>
  </si>
  <si>
    <t>01 03 01 00 04 0000 810</t>
  </si>
  <si>
    <t>Субвенция бюджетам городских округов в размере, необходимом для реализации образовательной программы в части финансирования расходов на оплату труда работников муниципальных дошкольных образовательных учреждений, расходов на приобретение учебных пособий, 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</si>
  <si>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Обеспечение деятельности контрольно-счетных органов муниципального образования</t>
  </si>
  <si>
    <t>Руководитель контрольно-счетного органа муниципального образования</t>
  </si>
  <si>
    <t>Муниципальная программа "Повышение эффективности управления финансами"</t>
  </si>
  <si>
    <t>Подпрограмма "Улучшение демографической ситуации, совершенствование социальной поддержки семьи и детей" муниципальной программы "Социальная поддержка граждан в городе Щигры"</t>
  </si>
  <si>
    <t>Подпрограмма "Управление муниципальной программой и обеспечение условий реализации" муниципальной программы "Повышение эффективности управления финансами"</t>
  </si>
  <si>
    <t>Резервные фонды  органов местного самоуправления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</si>
  <si>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</si>
  <si>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</si>
  <si>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2 02 25555 00 0000 150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</si>
  <si>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</si>
  <si>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</si>
  <si>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</si>
  <si>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1 03 02261 01 0000 110</t>
  </si>
  <si>
    <t>Погашение бюджетных кредитов, полученных из других бюджетов бюджетной системы Российской Федерации 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</si>
  <si>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 в валюте Российской Федерации</t>
  </si>
  <si>
    <t>Бюджетные кредиты из других бюджетов бюджетной системы Российской Федерации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</si>
  <si>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</si>
  <si>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</si>
  <si>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</si>
  <si>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</si>
  <si>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</si>
  <si>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</si>
  <si>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</si>
  <si>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</si>
  <si>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</si>
  <si>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1 05 01020 01 0000 110</t>
  </si>
  <si>
    <t>1 13 01994 04 0000 130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</si>
  <si>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</si>
  <si>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</si>
  <si>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</si>
  <si>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</si>
  <si>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</si>
  <si>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 xml:space="preserve">Доходы от продажи земельных участков, государственная собственность на которые не разграничена  </t>
  </si>
  <si>
    <t>1 14 06012 04 0000 430</t>
  </si>
  <si>
    <t>Обеспечение доступности качественного образования</t>
  </si>
  <si>
    <t>Подпрограмма "Создание условий для обеспечения доступным и комфортным жильем граждан в городе Щигры Курской области" муниципальной программы города Щигры Курской области"Обеспечение доступным и комфортным жильем и коммунальными услугами граждан в городе Щигры Курской области"</t>
  </si>
  <si>
    <t>07 2 00 00000</t>
  </si>
  <si>
    <t>Основное мероприятие "Создание условий для развития социальной и инженерной инфраструктуры города Щигры Курской области"</t>
  </si>
  <si>
    <t>07 2 01 00000</t>
  </si>
  <si>
    <t>Мероприятия, направленные на проектирование, строительство, реконструкцию и капитальный ремонт объектов социально-культурного назначения</t>
  </si>
  <si>
    <t>07 2 01 C1421</t>
  </si>
  <si>
    <t>Капитальные вложения в объекты государственной (муниципальной) собственности</t>
  </si>
  <si>
    <t>78 1 00 С1403</t>
  </si>
  <si>
    <t>02 0 00 00000</t>
  </si>
  <si>
    <t>Прочие субсидии бюджетам городских округов</t>
  </si>
  <si>
    <t>Субсидии местным бюджетам на дополнительное финансирование мероприятий по организации питания обучающихся из малообеспеченных и многодетных семей, а также обучающихся в специальных (коррекционных) классах  муниципальных  общеобразовательных организаций</t>
  </si>
  <si>
    <t>Субсидия из областного бюджета бюджетам муниципальных образований на софинансирование расходных обязательств муниципальных образований, связанных с организацией отдыха детей в каникулярное время</t>
  </si>
  <si>
    <t>Субсидия из областного бюджета бюджетам городских округов на реализацию проекта "Народный бюджет"</t>
  </si>
  <si>
    <t>Закупка товаров, работ и услуг для обеспечения государственных (муниципальных) нужд</t>
  </si>
  <si>
    <t>Основное мероприятие "Капитальный ремонт и ремонт  автомобильных дорог общего пользования местного значения"</t>
  </si>
  <si>
    <t>11 1 01 С1424</t>
  </si>
  <si>
    <t>11 1 01 00000</t>
  </si>
  <si>
    <t>Основное мероприятие "Содержание автомобильных дорог общего пользования местного значения"</t>
  </si>
  <si>
    <t>11 1 00 00000</t>
  </si>
  <si>
    <t>Основное мероприятие «Содействие проведению капитального ремонта муниципального жилищного фонда"</t>
  </si>
  <si>
    <t>Жилищное хозяйство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</si>
  <si>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</si>
  <si>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</si>
  <si>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</si>
  <si>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</si>
  <si>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Подпрограмма "Улучшение демографической ситуации, совершенствование социальной поддержки семьи и детей"" муниципальной программы "Социальная поддержка граждан в городе Щигры"</t>
  </si>
  <si>
    <t xml:space="preserve">Подпрограмма "Управление муниципальной программой и обеспечение условий реализации"  муниципальной программы "Развитие образования в г. Щигры Курской области"  </t>
  </si>
  <si>
    <t>Физическая культура и спорт</t>
  </si>
  <si>
    <t>03 2 02 13000</t>
  </si>
  <si>
    <t>08 2 01 С1406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</si>
  <si>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</si>
  <si>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08 2 01 00000</t>
  </si>
  <si>
    <t>Основное мероприятие «Физическое воспитание, вовлечение населения в занятия физической культурой и массовым спортом, обеспечение организации и проведения физкультурных мероприятий и спортивных мероприятий»</t>
  </si>
  <si>
    <t>08 2 00 00000</t>
  </si>
  <si>
    <t>Основное мероприятие «Содействие развитию дошкольного образования»</t>
  </si>
  <si>
    <t>11 1 02 00000</t>
  </si>
  <si>
    <t>01 05 00 00 00 0000 000</t>
  </si>
  <si>
    <t>01 05 00 00 00 0000 500</t>
  </si>
  <si>
    <t>Увеличение остатков средств бюджетов</t>
  </si>
  <si>
    <t>01 05 02 00 00 0000 500</t>
  </si>
  <si>
    <t>Увеличение  прочих остатков средств бюджетов</t>
  </si>
  <si>
    <t>Увеличение прочих остатков денежных средств бюджетов</t>
  </si>
  <si>
    <t>01 05 02 01 04 0000 510</t>
  </si>
  <si>
    <t>Увеличение  прочих остатков денежных средств   бюджетов городских округов</t>
  </si>
  <si>
    <t>Основное мероприятие"Обеспечение эффективного повседневного функционирования системы гражданской обороны, защиты населения и территорий от чрезвычайных ситуаций и обеспечения безопасности людей на водных объектах"</t>
  </si>
  <si>
    <t>Подпрограмма "Обеспечение безопасности дорожного движения в городе Щигры Курской области" муниципальной программы города Щигры Курской области "Развитие транспортной системы, обеспечение перевозки пассажиров в городе Щигры Курской области и безопасности дорожного движения"</t>
  </si>
  <si>
    <t>Резервный фонд местной администрации</t>
  </si>
  <si>
    <t>Обеспечение мер социальной поддержки реабилитированных лиц и лиц, признанных пострадавшими от политических репрессий</t>
  </si>
  <si>
    <t>к решению Щигровской городской Думы</t>
  </si>
  <si>
    <t>Субвенции бюджетам городских округов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муниципальных образований Курской области отдельными государственными полномочиями Курской области в сфере трудовых отношений"</t>
  </si>
  <si>
    <t>07 3 01 С1430</t>
  </si>
  <si>
    <t>Мероприятия по капитальному ремонту муниципального жилищного фонда</t>
  </si>
  <si>
    <t>07 3 01 00000</t>
  </si>
  <si>
    <t>01 3 01 С1444</t>
  </si>
  <si>
    <t>Реализация мероприятий направленных на обеспечение правопорядка на территории муниципального образования</t>
  </si>
  <si>
    <t>12 1 02 С1435</t>
  </si>
  <si>
    <t>03 2 04 С1447</t>
  </si>
  <si>
    <t>Мероприятия в области образования</t>
  </si>
  <si>
    <t>12 1 02 00000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</si>
  <si>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</si>
  <si>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Муниципальная программа г.Щигры Курской области"Развитие образования в г. Щигры Курской области"</t>
  </si>
  <si>
    <t xml:space="preserve">Подпрограмма "Развитие дошкольного и общего образования детей" муниципальной программы "Развитие образования  в г. Щигры Курской области" </t>
  </si>
  <si>
    <t xml:space="preserve">Муниципальная программа г.Щигры Курской области"Развитие образования в г. Щигры Курской области" </t>
  </si>
  <si>
    <t xml:space="preserve">  </t>
  </si>
  <si>
    <t>08 1 01 S3540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</si>
  <si>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</si>
  <si>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Мероприятия в области имущественных отношений</t>
  </si>
  <si>
    <t>Основное мероприятие "Профилактика правонарушений в жилом секторе, на улицах и в общественных местах"</t>
  </si>
  <si>
    <t>12 1 01 С1435</t>
  </si>
  <si>
    <t>Основное мероприятие "Усиление социальной профилактики правонарушений среди несовершеннолетних"</t>
  </si>
  <si>
    <t>12 1 02 13180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</si>
  <si>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</si>
  <si>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Наименование источников финансирования дефицита бюджета</t>
  </si>
  <si>
    <t>Сумма</t>
  </si>
  <si>
    <t xml:space="preserve">Создание условий для организации досуга и обеспечения жителей  услугами организаций культуры </t>
  </si>
  <si>
    <t>07 2 F3 6748S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</si>
  <si>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</si>
  <si>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Подпрограмма "Снижение рисков и смягчение последствий чрезвычайных ситуаций природного и техногенного характера" муниципальной программы "Защита населения и территории города Щигры от чрезвычайных ситуаций, обеспечение пожарной безопасности и безопасности людей на водных объектах"</t>
  </si>
  <si>
    <t>Мероприятия по организации питания обучающихся из малоимущих и (или)  многодетных семей, а также обучающихся с ограниченными возможностями здоровья в муниципальных  общеобразовательных организациях</t>
  </si>
  <si>
    <t>Муниципальная программа "Комплексная межведомственная программа по профилактике преступлений и иных  правонарушений в городе Щигры Курской области"</t>
  </si>
  <si>
    <t>Подпрограмма "Управление муниципальной программой и обеспечение условий реализации" муниципальной программы "Комплексная межведомственная программа по профилактике преступлений и иных  правонарушений в городе Щигры Курской области"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</si>
  <si>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услуг)</t>
  </si>
  <si>
    <t>03 2 01 13030</t>
  </si>
  <si>
    <t>03 2 01 С1401</t>
  </si>
  <si>
    <t>03 2 03 00000</t>
  </si>
  <si>
    <t>03 2 03 13040</t>
  </si>
  <si>
    <t>03 2 03 С1401</t>
  </si>
  <si>
    <t>03 2 04 00000</t>
  </si>
  <si>
    <t>03 2 04 S3090</t>
  </si>
  <si>
    <t>03 3 00 00000</t>
  </si>
  <si>
    <t>03 3 01 00000</t>
  </si>
  <si>
    <t>03 3 01 С1401</t>
  </si>
  <si>
    <t>03 1 00 00000</t>
  </si>
  <si>
    <t>03 1 01 00000</t>
  </si>
  <si>
    <t>03 1 01 13120</t>
  </si>
  <si>
    <t>14 3 01 00000</t>
  </si>
  <si>
    <t>03 1 02 00000</t>
  </si>
  <si>
    <t>03 1 02 С1401</t>
  </si>
  <si>
    <t>01 0 00 00000</t>
  </si>
  <si>
    <t>01 2 00 00000</t>
  </si>
  <si>
    <t>01 2 01 00000</t>
  </si>
  <si>
    <t>01 2 01 С1401</t>
  </si>
  <si>
    <t>01 3 00 00000</t>
  </si>
  <si>
    <t>01 3 01 00000</t>
  </si>
  <si>
    <t>01 3 01 С1401</t>
  </si>
  <si>
    <t>в т.ч. на содержание работников, обеспечивающих переданные государственные полномочия по осуществлению выплаты компенсации части родительской платы</t>
  </si>
  <si>
    <t>Выплата компенсации части родительской платы</t>
  </si>
  <si>
    <t>Администрация города Щигры</t>
  </si>
  <si>
    <t>002</t>
  </si>
  <si>
    <t>Основное мероприятие "Обеспечение деятельности  муниципальных учреждений, относящихся к сфере прочего образования"</t>
  </si>
  <si>
    <t>Охрана окружающей среды</t>
  </si>
  <si>
    <t>03 2 E1 00000</t>
  </si>
  <si>
    <t>03 2 E1 51690</t>
  </si>
  <si>
    <t>02 1 02 13221</t>
  </si>
  <si>
    <t>Основное мероприятие "Финансовая и имущественная поддержка субъектов малого и среднего предпринимательства"</t>
  </si>
  <si>
    <t>ШТРАФЫ, САНКЦИИ, ВОЗМЕЩЕНИЕ УЩЕРБА</t>
  </si>
  <si>
    <t>21 0 F2 00000</t>
  </si>
  <si>
    <t>21 0 F2 55550</t>
  </si>
  <si>
    <t>Реализация программ формирования современной городской среды</t>
  </si>
  <si>
    <t>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</si>
  <si>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</si>
  <si>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77 2 00 С1404</t>
  </si>
  <si>
    <t>1 03 02231 01 0000 110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</si>
  <si>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</si>
  <si>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</si>
  <si>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</si>
  <si>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Безвозмездные поступления от других бюджетов бюджетной системы Российской Федерации</t>
  </si>
  <si>
    <t>11 2 02 С1459</t>
  </si>
  <si>
    <t>Обеспечение безопасности дорожного движения на автомобильных дорогах местного значения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</si>
  <si>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</si>
  <si>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</si>
  <si>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</si>
  <si>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Подпрограмма "Повышение эффективности работы с молодежью, организация отдыха и оздоровления детей, молодежи" муниципальной программы "Повышение эффективности работы с молодежью, организация отдыха и оздоровления детей, молодежи, развитие физической культуры и спорта"</t>
  </si>
  <si>
    <t>Основное мероприятие" Содействие в озеленении и благоустройстве  города Щигры Курской области"</t>
  </si>
  <si>
    <t>03 2 E4 52101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</si>
  <si>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</si>
  <si>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</si>
  <si>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Глава муниципального образования</t>
  </si>
  <si>
    <t>Приложение №7</t>
  </si>
  <si>
    <t>Код бюджетной классификации Российской Федерации</t>
  </si>
  <si>
    <t>БЕЗВОЗМЕЗДНЫЕ ПОСТУПЛЕНИЯ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</si>
  <si>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</si>
  <si>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Прочие субвенции </t>
  </si>
  <si>
    <t>в т.ч. на содержание работников</t>
  </si>
  <si>
    <t>на осуществление выплаты компенсации части родительской платы</t>
  </si>
  <si>
    <t>в т.ч. на оказание финансовой поддержки общественным организациям ветеранов войны, труда, Вооруженных сил и правоохранительных органов</t>
  </si>
  <si>
    <t>на обеспечение мер социальной поддержки ветеранов труда и труженников тыла (субвенция на выплату ЕДВ)</t>
  </si>
  <si>
    <t>1 17 00000 00 0000 000</t>
  </si>
  <si>
    <t>ПРОЧИЕ НЕНАЛОГОВЫЕ ДОХОДЫ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</si>
  <si>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</si>
  <si>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</si>
  <si>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Подпрограмма "Управление муниципальной программой и обеспечение условий реализации" муниципальной программы "Социальная поддержка граждан в городе Щигры"</t>
  </si>
  <si>
    <t>2 02 10000 00 0000 150</t>
  </si>
  <si>
    <t>2 02 15001 00 0000 150</t>
  </si>
  <si>
    <t>2 02 15001 04 0000 150</t>
  </si>
  <si>
    <t>2 02 30000 00 0000 150</t>
  </si>
  <si>
    <t>2 02 30013 00 0000 150</t>
  </si>
  <si>
    <t>2 02 30013 04 0000 150</t>
  </si>
  <si>
    <t>2 02 30027 00 0000 150</t>
  </si>
  <si>
    <t>2 02 30027 04 0000 150</t>
  </si>
  <si>
    <t>2 02 39999 04 0000 150</t>
  </si>
  <si>
    <t>Содержание работников, осуществляющих переданные государственные полномочия в сфере социальной защиты</t>
  </si>
  <si>
    <t>Подпрограмма "Управление муниципальным долгом города Щигры" муниципальной программы"Повышение эффективности управления финансами"</t>
  </si>
  <si>
    <t>Субвенция бюджетам городских округов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</si>
  <si>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2 00 00000 00 0000 000</t>
  </si>
  <si>
    <t>2 02 00000 00 0000 000</t>
  </si>
  <si>
    <t>03 2 04 С1401</t>
  </si>
  <si>
    <t>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</si>
  <si>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03 2 04 L3040</t>
  </si>
  <si>
    <t>77 2 00 14000</t>
  </si>
  <si>
    <t>77 2 00S4000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</si>
  <si>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</si>
  <si>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21 0 F2 54240</t>
  </si>
  <si>
    <t>1 03 02241 01 0000 110</t>
  </si>
  <si>
    <t>1 03 02251 01 0000 110</t>
  </si>
  <si>
    <t>Единый налог на вмененный доход для отдельных видов деятельности</t>
  </si>
  <si>
    <t>1 05 02010 02 0000 110</t>
  </si>
  <si>
    <t>1 05 03000 01 0000 110</t>
  </si>
  <si>
    <t>Единый сельскохозяйственный налог</t>
  </si>
  <si>
    <t>Доходы, 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 земельных участков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</si>
  <si>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</si>
  <si>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</si>
  <si>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</si>
  <si>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2 02 39999 00 0000 150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</si>
  <si>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</si>
  <si>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2 02 20302 04 0000 150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</si>
  <si>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</si>
  <si>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</si>
  <si>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</si>
  <si>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1 06 06030 00 0000 110</t>
  </si>
  <si>
    <t>Земельный налог с организаций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</si>
  <si>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</si>
  <si>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</si>
  <si>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1 06 06040 00 0000 110</t>
  </si>
  <si>
    <t>Земельный налог с физических лиц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</si>
  <si>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</si>
  <si>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</si>
  <si>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</si>
  <si>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</si>
  <si>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</si>
  <si>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 xml:space="preserve">Государственная пошлина по делам, рассматриваемым в судах общей юрисдикции, мировыми судьями 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</si>
  <si>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</si>
  <si>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</si>
  <si>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</si>
  <si>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</si>
  <si>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</si>
  <si>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</si>
  <si>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Подпрограмма "Развитие физической культуры и спорта" муниципальной программы города Щигры  "Повышение эффективности работы с молодежью, организация отдыха и оздоровления детей, молодежи, развитие физической культуры и спорта"</t>
  </si>
  <si>
    <t>08 0 00 00000</t>
  </si>
  <si>
    <t>Муниципальная программа "Повышение эффективности работы с молодежью, организация отдыха и оздоровления детей, молодежи, развитие физической культуры и спорта"</t>
  </si>
  <si>
    <t>Массовый спорт</t>
  </si>
  <si>
    <t>Доходы от сдачи в аренду имущества, составляющего казну городских округов (за исключением земельных участков)</t>
  </si>
  <si>
    <t>1 11 07000 00 0000 120</t>
  </si>
  <si>
    <t>Приложение №10</t>
  </si>
  <si>
    <t>1 03 02250 01 0000 110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</si>
  <si>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</si>
  <si>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</si>
  <si>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</si>
  <si>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</si>
  <si>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11 2 02 00000</t>
  </si>
  <si>
    <t>Основное мероприятие "Оказание мер социальной поддержки общественным организациям ветеранов войны, труда, Вооруженных Сил и правоохранительных органов"</t>
  </si>
  <si>
    <t>02 1 01 13200</t>
  </si>
  <si>
    <t>02 3 03 13170</t>
  </si>
  <si>
    <t>Основное мероприятие "Обеспечение деятельности и выполнение функций специалиста по труду Финансово-экономического управления администрации г.Щигры</t>
  </si>
  <si>
    <t>07 3 02 00000</t>
  </si>
  <si>
    <t>07 3 02 С1433</t>
  </si>
  <si>
    <t>Основное мероприятие "Реализация дошкольных образовательных программ"</t>
  </si>
  <si>
    <t>Основное мероприятие "Содействие развитию дошкольного образования"</t>
  </si>
  <si>
    <t>Основное мероприятие "Реализация основных общеобразовательных программ"</t>
  </si>
  <si>
    <t>Основное мероприятие"Содействие развитию общего образования"</t>
  </si>
  <si>
    <t>Основное мероприятие "Реализация  образовательных программ дополнительного образования и мероприятия по их развитию"</t>
  </si>
  <si>
    <t>Основное мероприятие "Обеспечение исполнения государственных полномочий  в области образования, переданных для осуществления органам местного самоуправления"</t>
  </si>
  <si>
    <t>00</t>
  </si>
  <si>
    <t>Финансово-экономическое управление администрации города Щигры Курской области</t>
  </si>
  <si>
    <t>Реализация мероприятий по распространению официальной информации</t>
  </si>
  <si>
    <t xml:space="preserve">Подпрограмма "Создание новых мест в общеоразовательных организациях в соответствии с прогнозируемой потребностью и современными условиями обучения" муниципальной программы "Развитие образования  в г. Щигры Курской области" </t>
  </si>
  <si>
    <t>03 4 00 00000</t>
  </si>
  <si>
    <t>03 4 01 00000</t>
  </si>
  <si>
    <t>03 4 01 С1421</t>
  </si>
  <si>
    <t>Обеспечение функционирования местных администраций</t>
  </si>
  <si>
    <t>Осуществление отдельных государственных полномочий в сфере трудовых отношений</t>
  </si>
  <si>
    <t>Другие общегосударственные вопросы</t>
  </si>
  <si>
    <t>Национальная безопасность и правоохранительная деятельность</t>
  </si>
  <si>
    <t>Обеспечение деятельности администрации города Щигры</t>
  </si>
  <si>
    <t>Приложение №5</t>
  </si>
  <si>
    <t>Муниципальная программа города Щигры Курской области "Формирование современной городской среды  на территории  города Щигры  Курской области"</t>
  </si>
  <si>
    <t>Подпрограмма "Проведение муниципальной политики в области имущественных и земельных отношений"</t>
  </si>
  <si>
    <t>Муниципальная программа города Щигры Курской области "Формирование современной городской среды  на территории города Щигры  Курской области"</t>
  </si>
  <si>
    <t>Муниципальная программа города Щигры Курской области "Развитие транспортной системы, обеспечение перевозки пассажиров в городе Щигры Курской области и безопасности дорожного движения"</t>
  </si>
  <si>
    <t>Муниципальная программа города Щигры Курской области "Обеспечение доступным и комфортным жильем и коммунальными услугами граждан в городе Щигры  Курской области"</t>
  </si>
  <si>
    <t>Подпрограмма "Обеспечение качественными услугами ЖКХ населения города Щигры Курской области" муниципальной программы города Щигры Курской области"Обеспечение доступным и комфортным жильем и коммунальными услугами граждан в городе Щигры Курской области"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</si>
  <si>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</si>
  <si>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"Защита населения и территории города Щигры от чрезвычайных ситуаций, обеспечение пожарной безопасности и безопасности людей на водных объектах"</t>
  </si>
  <si>
    <t>Основное мероприятие "Развитие библиотечного дела"</t>
  </si>
  <si>
    <t>08 1 01 С1458</t>
  </si>
  <si>
    <t>Развитие системы оздоровления  и отдыха детей</t>
  </si>
  <si>
    <t>08 1 01 00000</t>
  </si>
  <si>
    <t>Основное мероприятие «Организация оздоровления и отдыха детей в городе Щигры»</t>
  </si>
  <si>
    <t>08 1 00 00000</t>
  </si>
  <si>
    <t>Налоги на товары (работы, услуги), реализуемые на территории Российской Федерации</t>
  </si>
  <si>
    <t>1 03 02230 01 0000 110</t>
  </si>
  <si>
    <t>1 03 02240 01 0000 110</t>
  </si>
  <si>
    <t>Предоставление социальной поддержки отдельным категориям граждан по обеспечению продовольственными товарами</t>
  </si>
  <si>
    <t>Обслуживание государственного (муниципального) долга</t>
  </si>
  <si>
    <t>Расходы на обеспечение деятельности (оказание услуг) муниципальных учреждений</t>
  </si>
  <si>
    <t>Мероприятия, связанные с организацией отдыха детей в каникулярное время</t>
  </si>
  <si>
    <t>2 02 35302 00 0000 150</t>
  </si>
  <si>
    <t>Субвенции бюджетам муниципальных образований на осуществление ежемесячных выплат на детей в возрасте от трех до семи лет включительно</t>
  </si>
  <si>
    <t>2 02 35302 04 0000 150</t>
  </si>
  <si>
    <t>Субвенции бюджетам городских округов  на осуществление  ежемесячных выплат на детей в возрасте от трех до семи лет включительно</t>
  </si>
  <si>
    <t xml:space="preserve">на ежемесячную выплату на детей в возрасте от трех до семи лет включительно, за счет средств областного бюджета 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</si>
  <si>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</si>
  <si>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 из бюджета субъекта Российской Федерации</t>
  </si>
  <si>
    <t>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</si>
  <si>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</si>
  <si>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2 02 45424 00 0000 150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</si>
  <si>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</si>
  <si>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</si>
  <si>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Оновное мероприятие"Введение новых мест в общеобразовательных организациях, в т.ч. путем строительства объектов инфраструктуры общего образования"</t>
  </si>
  <si>
    <t>Ежемесячная выплата на детей в возрасте от трех до семи лет включительно</t>
  </si>
  <si>
    <t>02 3 01 R3020</t>
  </si>
  <si>
    <t>Ежемесячная выплата на детей в возрасте от трех до семи лет включительно, за счет средств областного бюджета</t>
  </si>
  <si>
    <t>02 3 01 R3021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</si>
  <si>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</si>
  <si>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76 1 00 С1481</t>
  </si>
  <si>
    <t>Мероприятия по обеспечению мобилизационной готовности экономики</t>
  </si>
  <si>
    <t>76 1 00 00000</t>
  </si>
  <si>
    <t>Выполнение других обязательств города Щигры</t>
  </si>
  <si>
    <t>76 0 00 00000</t>
  </si>
  <si>
    <t>Реализация государственных функций, связанных с общегосударственным управлением</t>
  </si>
  <si>
    <t>Мобилизационная подготовка экономики</t>
  </si>
  <si>
    <t>Национальная оборона</t>
  </si>
  <si>
    <t>Рз</t>
  </si>
  <si>
    <t>ПР</t>
  </si>
  <si>
    <t>ЦСР</t>
  </si>
  <si>
    <t>ВР</t>
  </si>
  <si>
    <t>4</t>
  </si>
  <si>
    <t>5</t>
  </si>
  <si>
    <t>6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</si>
  <si>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</si>
  <si>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</si>
  <si>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</si>
  <si>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04</t>
  </si>
  <si>
    <t>06</t>
  </si>
  <si>
    <t>Резервные фонды</t>
  </si>
  <si>
    <t>11</t>
  </si>
  <si>
    <t>Приложение №9</t>
  </si>
  <si>
    <t>Жилищно-коммунальное хозяйство</t>
  </si>
  <si>
    <t xml:space="preserve">Сумма
</t>
  </si>
  <si>
    <t>ДОХОДЫ, ВСЕГО</t>
  </si>
  <si>
    <t>для осуществления отдельных государственных полномочий, связанных с предоставлением социальной поддержки отдельным категориям граждан по обеспечению продовольственными товарами по сниженным ценам</t>
  </si>
  <si>
    <t>на выплату ежемесячного пособия на ребенка</t>
  </si>
  <si>
    <t>на содержание работников, осуществляющих переданные государственные полномочия в сфере социальной защиты населения</t>
  </si>
  <si>
    <t>003</t>
  </si>
  <si>
    <t>Ревизионная комиссия города Щигры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</si>
  <si>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</si>
  <si>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</si>
  <si>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</si>
  <si>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</si>
  <si>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Другие вопросы в области национальной экономики</t>
  </si>
  <si>
    <t>01 00 00 00 00 0000 000</t>
  </si>
  <si>
    <t>08</t>
  </si>
  <si>
    <t>10</t>
  </si>
  <si>
    <t>Ежемесячное пособие на ребенка</t>
  </si>
  <si>
    <t>07 3 00 00000</t>
  </si>
  <si>
    <t>03 0 00 00000</t>
  </si>
  <si>
    <t>03 2 00 00000</t>
  </si>
  <si>
    <t>03 2 01 00000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</si>
  <si>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</si>
  <si>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</si>
  <si>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</si>
  <si>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</si>
  <si>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</si>
  <si>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</si>
  <si>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</si>
  <si>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>Социальное обеспечение населения</t>
  </si>
  <si>
    <t>Охрана семьи и детства</t>
  </si>
  <si>
    <t>Приложение №8</t>
  </si>
  <si>
    <t>2 02 20000 00 0000 150</t>
  </si>
  <si>
    <t>2 02 29999 04 0000 150</t>
  </si>
  <si>
    <t>Доходы от оказания платных услуг и компенсации затрат государства</t>
  </si>
  <si>
    <t>Другие вопросы в области социальной политики</t>
  </si>
  <si>
    <t>001</t>
  </si>
  <si>
    <t>Субвенции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"</t>
  </si>
  <si>
    <t>Субвенции на осуществление отдельных государственных полномочий в соответствии с Законом Курской области "О наделении органов местного самоуправления Курской области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</si>
  <si>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в т.ч. на организацию мероприятий при осуществлении деятельности по обращению с животными без владельцев</t>
  </si>
  <si>
    <t>на содержание работников, осуществляющих отдельные государственные полномочия по организации при осуществлении деятельности по обращению с животными без владельцев</t>
  </si>
  <si>
    <t>Изменение остатков средств на счетах по учету средств бюджетов</t>
  </si>
  <si>
    <t>01 05 02 01 00 0000 510</t>
  </si>
  <si>
    <t>Уменьшение остатков средств бюджетов</t>
  </si>
  <si>
    <t>руб.</t>
  </si>
  <si>
    <t>Обеспечение функционирования главы муниципального образования</t>
  </si>
  <si>
    <t>Подпрограмма "Содействие временной занятости отдельных категорий граждан" муниципальной программы "Содействие занятости населения в городе Щигры Курской области"</t>
  </si>
  <si>
    <t>Подпрограмма "Развитие институтов рынка труда" муниципальной программы "Содействие занятости населения в городе Щигры Курской области"</t>
  </si>
  <si>
    <t>Подпрограмма "Наследие" муниципальной программы "Развитие культуры в городе Щигры"</t>
  </si>
  <si>
    <t>Подпрограмма "Искусство"  муниципальной программы "Развитие культуры в городе Щигры"</t>
  </si>
  <si>
    <t>Основное мероприятие "Обеспечение деятельности и выполнение функций отдела по опеке и попечительству администрации города Щигры Курской области"</t>
  </si>
  <si>
    <t>Обеспечение мер социальной поддержки ветеранов труда</t>
  </si>
  <si>
    <t>Обеспечение мер социальной поддержки тружеников тыла</t>
  </si>
  <si>
    <t>Содержание ребенка в семье опекуна и приемной семье, а также вознаграждение, причитающееся приемному родителю</t>
  </si>
  <si>
    <t>100</t>
  </si>
  <si>
    <t>Общегосударственные вопросы</t>
  </si>
  <si>
    <t>Основное мероприятие"Обеспечение деятельности и выполнение функций Финансово-экономического управления администрации города Щигры"</t>
  </si>
  <si>
    <t>02 3 03 00000</t>
  </si>
  <si>
    <t>Содержание работников, осуществляющих переданные государственные полномочия по выплате компенсации части родительской платы</t>
  </si>
  <si>
    <t>Субвенции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Курской области отдельными государственными полномочиями Курской области по осуществлению выплаты компенсации части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образования"</t>
  </si>
  <si>
    <t>1 11 05012 04 0000 120</t>
  </si>
  <si>
    <t>1 11 05070 00 0000 120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</si>
  <si>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</si>
  <si>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</si>
  <si>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2 02 20299 00 0000 150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</si>
  <si>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</si>
  <si>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</si>
  <si>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</si>
  <si>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1 13 00000 00 0000 000</t>
  </si>
  <si>
    <t>1 13 01990 00 0000 130</t>
  </si>
  <si>
    <t xml:space="preserve">Прочие доходы от оказания платных услуг (работ) получателями средств бюджетов городских округов </t>
  </si>
  <si>
    <t>1 05 03010 01 0000 110</t>
  </si>
  <si>
    <t xml:space="preserve">Единый сельскохозяйственный налог 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</si>
  <si>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</si>
  <si>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</si>
  <si>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</si>
  <si>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</si>
  <si>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</si>
  <si>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Подпрограмма  Управление муниципальной программой и обеспечение условий реализации" муниципальной программы "Социальная поддержка граждан в городе Щигры"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</si>
  <si>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</si>
  <si>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Непрограммная деятельность органов местного самоуправления</t>
  </si>
  <si>
    <t>11 1 02 S3390</t>
  </si>
  <si>
    <t>Реализация мероприятий по  капитальному ремонту, ремонту и содержанию автомобильных дорог общего пользования местного значения</t>
  </si>
  <si>
    <t>Осуществление инженерных мероприятий, направленных на совершенствование организации движения транспортных средств и пешеходов</t>
  </si>
  <si>
    <t>15 0 00 00000</t>
  </si>
  <si>
    <t>Обеспечение условий для развития малого и среднего предпринимательства на территории муниципального образования</t>
  </si>
  <si>
    <t>15 0 01 00000</t>
  </si>
  <si>
    <t>Финансовая и имущественная поддержка субъектов малого и среднего предпринимательства</t>
  </si>
  <si>
    <t>Организация отдыха детей в каникулярное время</t>
  </si>
  <si>
    <t>08 1 01 13540</t>
  </si>
  <si>
    <t>Непрограммные расходы органов местного самоуправления</t>
  </si>
  <si>
    <t>Основное мероприятие "Обеспечение деятельности и выполнение функций отдела образования администрации города Щигры"</t>
  </si>
  <si>
    <t>21 0 00 00000</t>
  </si>
  <si>
    <t>03 1 03 00000</t>
  </si>
  <si>
    <t>03 1 03 С1402</t>
  </si>
  <si>
    <t>Основное мероприятие "Поддержка творческих инициатив населения, творческого потенциала, а также организаций в сфере культуры в городе Щигры"</t>
  </si>
  <si>
    <t>Основное мероприятие "Оказание мер социальной поддержки ветеранам труда и труженикам тыла"</t>
  </si>
  <si>
    <t>02 2 01 13150</t>
  </si>
  <si>
    <t>02 2 01 13160</t>
  </si>
  <si>
    <t>Основное мероприятие "Оказание социальной поддержки отдельным категориям граждан по обеспечению продовольственными товарами"</t>
  </si>
  <si>
    <t>01 05 00 00 00 0000 600</t>
  </si>
  <si>
    <t>01 05 02 00 00 0000 600</t>
  </si>
  <si>
    <t>Уменьшение прочих остатков средств  бюджетов</t>
  </si>
  <si>
    <t>01 05 02 01 00 0000 610</t>
  </si>
  <si>
    <t>Уменьшение прочих остатков денежных средств  бюджетов</t>
  </si>
  <si>
    <t>01 05 02 01 04 0000 610</t>
  </si>
  <si>
    <t>Уменьшение  прочих остатков денежных средств   бюджетов городских округов</t>
  </si>
  <si>
    <t>05</t>
  </si>
  <si>
    <t>07</t>
  </si>
  <si>
    <t>Платежи от государственных и муниципальных унитарных предприятий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</si>
  <si>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</si>
  <si>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</si>
  <si>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</si>
  <si>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1 11 09040 00 0000 120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</si>
  <si>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</si>
  <si>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</si>
  <si>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1 12 00000 00 00000 00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</si>
  <si>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</si>
  <si>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</si>
  <si>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</si>
  <si>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</si>
  <si>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1 16 01143 01 0000 140</t>
  </si>
  <si>
    <t>Административные штрафы, установленные главой 14 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</si>
  <si>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</si>
  <si>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 главой 15 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 пункте 6 статьи 46 Бюджетного кодекса Российской Федерации), налагаемые мировыми судьями, комиссиями по делам несовершеннолетних и защите их прав</t>
  </si>
  <si>
    <t>1 16 01193 01 0000 140</t>
  </si>
  <si>
    <t>Административные штрафы, установленные главой 19 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</si>
  <si>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1 16 10123 01 0000 140</t>
  </si>
  <si>
    <t>1 16 01053 01 0000 140</t>
  </si>
  <si>
    <t>Административные штрафы, установленные главой 5 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</si>
  <si>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1 16 01063 01 0000 140</t>
  </si>
  <si>
    <t>Административные штрафы, установленные главой 6 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</si>
  <si>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1 16 10129 01 0000 140</t>
  </si>
  <si>
    <t>1 16 01203 01 0000 140</t>
  </si>
  <si>
    <t>Административные штрафы, установленные главой 20 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</si>
  <si>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</si>
  <si>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71 0 00 00000</t>
  </si>
  <si>
    <t>71 1 00 00000</t>
  </si>
  <si>
    <t>71 1 00 С1402</t>
  </si>
  <si>
    <t>73 0 00 00000</t>
  </si>
  <si>
    <t>73 1 00 00000</t>
  </si>
  <si>
    <t>73 1 00 13480</t>
  </si>
  <si>
    <t>73 1 00 С1402</t>
  </si>
  <si>
    <t>14 0 00 00000</t>
  </si>
  <si>
    <t>14 3 00 00000</t>
  </si>
  <si>
    <t>14 3 01 С1402</t>
  </si>
  <si>
    <t>74 0 00 00000</t>
  </si>
  <si>
    <t>74 1 00 00000</t>
  </si>
  <si>
    <t>74 1 00 С1402</t>
  </si>
  <si>
    <t>78 0 00 00000</t>
  </si>
  <si>
    <t>78 1 00 00000</t>
  </si>
  <si>
    <t>Развитие рынка труда, повышение эффективности занятости населения</t>
  </si>
  <si>
    <t>Муниципальная программа"Содействие занятости населения  в городе  Щигры Курской области"</t>
  </si>
  <si>
    <t>03 3 E2 00000</t>
  </si>
  <si>
    <t>03 3 E2 54910</t>
  </si>
  <si>
    <t>07 2 F3 67483</t>
  </si>
  <si>
    <t>07 2 F3 67484</t>
  </si>
  <si>
    <t xml:space="preserve">Подпрограмма "Развитие дополнительного образования и системы воспитания детей" муниципальной программы  "Развитие образования  в г. Щигры Курской области" </t>
  </si>
  <si>
    <t xml:space="preserve">Подпрограмма "Управление муниципальной программой и обеспечение условий реализации"  муниципальной программы "Развитие образования в г. Щигры Курской области" </t>
  </si>
  <si>
    <t>Региональный проект "Формирование комфортной городской среды"</t>
  </si>
  <si>
    <t>Содержание работников, осуществляющих отдельные государственные полномочия по назначению и выплате ежемесячной денежной выплаты на ребенка  в возрасте от трех до семи лет включительно</t>
  </si>
  <si>
    <t>Субвенции бюджетам городских округов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муниципальных образований Курской области государственными полномочиями Курской области на осуществление отдельных видов деятельности по профилактике безнадзорности и правонарушений несовершеннолетних"</t>
  </si>
  <si>
    <t>76 1 00 С1404</t>
  </si>
  <si>
    <t xml:space="preserve">77 2 00 00000 </t>
  </si>
  <si>
    <t>Мероприятия  по реализации проекта "Народный бюджет"</t>
  </si>
  <si>
    <t>Обеспечение проведения капитального ремонта муниципальных образовательных организаций</t>
  </si>
  <si>
    <t>03 2 04 S3050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</si>
  <si>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</si>
  <si>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</si>
  <si>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Национальная экономика</t>
  </si>
  <si>
    <t>Общеэкономические вопросы</t>
  </si>
  <si>
    <t>Приложение №3</t>
  </si>
  <si>
    <t>рублей</t>
  </si>
  <si>
    <t>Коды бюджетной классификации Российской Федерации</t>
  </si>
  <si>
    <t>1 00 00000 00 0000 000</t>
  </si>
  <si>
    <t>НАЛОГОВЫЕ И НЕНАЛОГОВЫЕ ДОХОДЫ</t>
  </si>
  <si>
    <t>1 01 00000 00 0000 000</t>
  </si>
  <si>
    <t>Обеспечение деятельности и выполнение функций органов местного самоуправления</t>
  </si>
  <si>
    <t>Мероприятия по благоустройству</t>
  </si>
  <si>
    <t>Расходы на обеспечение деятельности (оказание услуг) муниципальных 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</si>
  <si>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</si>
  <si>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</si>
  <si>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</si>
  <si>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</si>
  <si>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</si>
  <si>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</si>
  <si>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</si>
  <si>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</si>
  <si>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</si>
  <si>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 xml:space="preserve">Строительство (реконструкция) автомобильных дорог общего пользования местного значения </t>
  </si>
  <si>
    <t>11 1 05 С1423</t>
  </si>
  <si>
    <t>Дополнительное финансирование мероприятий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общеобразовательных организациях</t>
  </si>
  <si>
    <t>03 2 04 13090</t>
  </si>
  <si>
    <t>Реализация проекта "Народный бюджет" в Курской области</t>
  </si>
  <si>
    <t>Региональный проект "Обеспечение устойчивого сокращения непригодного для проживания жилищного фонда"</t>
  </si>
  <si>
    <t>Региональный проект "Современная школа"</t>
  </si>
  <si>
    <t>Муниципальная программа "Социальная поддержка граждан в городе Щигры"</t>
  </si>
  <si>
    <t>Основное мероприятие «Участие в международных,межрегиональных и областных выставках, ярмарках, конкурсах, конференциях, семинарах, фестивалях»</t>
  </si>
  <si>
    <t>08 1 12 00000</t>
  </si>
  <si>
    <t>08 1 12 С1414</t>
  </si>
  <si>
    <t>Реализация мероприятий в сфере молодежной политики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</si>
  <si>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</si>
  <si>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Основное мероприятие "Обеспечение реализации комплекса мер, направленных на улучшение демографической ситуации в городе Щигры"</t>
  </si>
  <si>
    <t>02 3 01 11130</t>
  </si>
  <si>
    <t>02 3 02 00000</t>
  </si>
  <si>
    <t>02 3 02 13190</t>
  </si>
  <si>
    <t>Основное мероприятие "Финансовое обеспечение полномочий, переданных местным бюджетам на содержание работников, в сфере социальной защиты населения"</t>
  </si>
  <si>
    <t>02 1 02 00000</t>
  </si>
  <si>
    <t>02 1 02 13220</t>
  </si>
  <si>
    <t>Условно-утвержденные расходы</t>
  </si>
  <si>
    <t>Субвенции бюджетам городских округов на осуществление отдельных государственных полномочий в соответствии с Законом Курской области "О наделении органов местного самоуправления муниципальных образований Курской области отдельными государственными полномочиями по организации и обеспечению деятельности административных комиссий"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</si>
  <si>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</si>
  <si>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Содержание работников, осуществляющих отдельные государственные полномочия по организации  мероприятий при осуществлении деятельности по обращению с животными без владельцев</t>
  </si>
  <si>
    <t>Организация мероприятий при осуществлении деятельности по обращению с животными без владельцев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</si>
  <si>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</si>
  <si>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</si>
  <si>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</si>
  <si>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2 02 35303 00 0000 150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</si>
  <si>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</si>
  <si>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2 02 35303 04 0000 150</t>
  </si>
  <si>
    <t>Прочие безвозмездные поступления в бюджеты городских округов</t>
  </si>
  <si>
    <t>2 07 04050 04 0000 180</t>
  </si>
  <si>
    <t>2 07 04000 04 0000 150</t>
  </si>
  <si>
    <t>ПРОЧИЕ БЕЗВОЗМЕЗДНЫЕ ПОСТУПЛЕНИЯ</t>
  </si>
  <si>
    <t>Субвенции бюджетам городских округов на проведение Всероссийской переписи населения 2020 года</t>
  </si>
  <si>
    <t>2 02 35469 04 0000 150</t>
  </si>
  <si>
    <t>Субвенции бюджетам на проведение Всероссийской переписи населения 2020 года</t>
  </si>
  <si>
    <t>2 02 35469 00 0000 150</t>
  </si>
  <si>
    <t>Субсидии местным бюджетам на озеленение территорий населенных пунктов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</si>
  <si>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</si>
  <si>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2 02 25467 04 0000 150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</si>
  <si>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</si>
  <si>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2 02 25467 00 0000 150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</si>
  <si>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</si>
  <si>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1 16 07090 00 0000 140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</si>
  <si>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</si>
  <si>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Административные штрафы, установленные главой 20 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</si>
  <si>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1 16 01200 01 0000 140</t>
  </si>
  <si>
    <t>Административные штрафы, установленные главой 19 Кодекса Российской Федерации об административных правонарушениях, за административные правонарушения против порядка управления</t>
  </si>
  <si>
    <t>1 16 01190 01 0000 140</t>
  </si>
  <si>
    <t>Административные штрафы, установленные главой 15 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</si>
  <si>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1 16 01150 01 0000 140</t>
  </si>
  <si>
    <t>Административные штрафы, установленные главой 14 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</si>
  <si>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1 16 01140 01 0000 140</t>
  </si>
  <si>
    <t>Административные штрафы, установленные главой 6 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</si>
  <si>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1 16 01060 01 0000 140</t>
  </si>
  <si>
    <t>Административные штрафы, установленные главой 5 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</si>
  <si>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1 16 01050 01 0000 140</t>
  </si>
  <si>
    <t>Доходы от оказания платных услуг (работ)</t>
  </si>
  <si>
    <t>1 13 01000 00 0000 130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</si>
  <si>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</si>
  <si>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</si>
  <si>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</si>
  <si>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1 03 02000 01 0000 110</t>
  </si>
  <si>
    <t>Обеспечение развития и укрепления метериально-технической базы домов культуры в населенных пунктах с числом жителей до 50 тысяч человек</t>
  </si>
  <si>
    <t>07 3 02 S3290</t>
  </si>
  <si>
    <t>Обеспечение мероприятий по озеленению</t>
  </si>
  <si>
    <t>07 3 02 13290</t>
  </si>
  <si>
    <t>Озеленение</t>
  </si>
  <si>
    <t>77 2 00 54690</t>
  </si>
  <si>
    <t>Проведение Всероссийской  переписи населения 2020 года</t>
  </si>
  <si>
    <t>1 01 02080 01 0000 110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</si>
  <si>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</si>
  <si>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</si>
  <si>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</si>
  <si>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1 12 01040 01 0000 120</t>
  </si>
  <si>
    <t>Плата за размещение отходов производства и потребления</t>
  </si>
  <si>
    <t>1 12 01041 01 0000 120</t>
  </si>
  <si>
    <t>Плата за размещение отходов производства</t>
  </si>
  <si>
    <t>Прочие доходы от оказания платных услуг (работ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</si>
  <si>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</si>
  <si>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</si>
  <si>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</si>
  <si>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</si>
  <si>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имуществу,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</si>
  <si>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</si>
  <si>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</si>
  <si>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</si>
  <si>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</si>
  <si>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</si>
  <si>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</si>
  <si>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1 16 01103 01 0000 140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</si>
  <si>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</si>
  <si>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</si>
  <si>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</si>
  <si>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</si>
  <si>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</si>
  <si>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</si>
  <si>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</si>
  <si>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</si>
  <si>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</si>
  <si>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1 16 11000 01 0000 140</t>
  </si>
  <si>
    <t>Платежи, уплачиваемые в целях возмещения вреда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</si>
  <si>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</si>
  <si>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</si>
  <si>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1 17 05000 00 0000 180</t>
  </si>
  <si>
    <t>Прочие неналоговые доходы</t>
  </si>
  <si>
    <t>2 02 15002 00 0000 150</t>
  </si>
  <si>
    <t>Дотации бюджетам на поддержку мер по обеспечению сбалансированности бюджетов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</si>
  <si>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</si>
  <si>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</si>
  <si>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2 02 19999 00 0000 150</t>
  </si>
  <si>
    <t>Прочие дотации</t>
  </si>
  <si>
    <t>2 02 19999 04 0000 150</t>
  </si>
  <si>
    <t>Прочие дотации бюджетам городских округов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</si>
  <si>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</si>
  <si>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</si>
  <si>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</si>
  <si>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</si>
  <si>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</si>
  <si>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РФ</t>
  </si>
  <si>
    <t>77 2 00 51200</t>
  </si>
  <si>
    <t>Обеспечение первичных мер пожарной безопасности в границах населенных пунктов муниципальных образований</t>
  </si>
  <si>
    <t>13 2 01 С1460</t>
  </si>
  <si>
    <t>Основное мероприятие "Благоустройство территории общего пользования города Щигры Курской области"</t>
  </si>
  <si>
    <t>21 0 02 00000</t>
  </si>
  <si>
    <t>Обеспечение реализации программ формирования современной городской среды</t>
  </si>
  <si>
    <t>21 0 02 С5550</t>
  </si>
  <si>
    <t>03 2 E4 С1401</t>
  </si>
  <si>
    <t>2 02 35082 00 0000 150</t>
  </si>
  <si>
    <t>2 02 35082 04 0000 150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</si>
  <si>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</si>
  <si>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</si>
  <si>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Основное мероприятие "Создание на территории города Щигры комплексной системы обеспечения безопасности жизнедеятельности населения АПК «Безопасный город» "</t>
  </si>
  <si>
    <t>13 1 00 00000</t>
  </si>
  <si>
    <t>13 1 02 00000</t>
  </si>
  <si>
    <t>13 1 02 С1435</t>
  </si>
  <si>
    <t>Транспорт</t>
  </si>
  <si>
    <t>Подпрограмма "Развитие пассажирских перевозок в городе Щигры Курской области"</t>
  </si>
  <si>
    <t>Основное мероприятие "Содействие повышению доступности автомобильных перевозок населению города Щигры Курской области"</t>
  </si>
  <si>
    <t>Мероприятия по другим видам транспорта</t>
  </si>
  <si>
    <t>1100000000</t>
  </si>
  <si>
    <t>1130000000</t>
  </si>
  <si>
    <t>1130100000</t>
  </si>
  <si>
    <t>11301С1426</t>
  </si>
  <si>
    <t>Мероприятия по внесению в ЕГРН сведений о границах муниципальных образований и границах населенных пунктов</t>
  </si>
  <si>
    <t>77 2 00 S3600</t>
  </si>
  <si>
    <t>77 2 00 13600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</si>
  <si>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</si>
  <si>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Приложение № 6</t>
  </si>
  <si>
    <t>02 3 04 00000</t>
  </si>
  <si>
    <t>02 3 04 R0821</t>
  </si>
  <si>
    <t>11 3 00 00000</t>
  </si>
  <si>
    <t>11 3 01 00000</t>
  </si>
  <si>
    <t>11 3 01 С1426</t>
  </si>
  <si>
    <t>Сумма на 2024 год</t>
  </si>
  <si>
    <t>13 1 01 С1401</t>
  </si>
  <si>
    <t>Основное мероприятие "Обеспечение эффективного повседневного функционирования системы гражданской обороны, защиты населения и территории от чрезвычайных ситуаций и обеспечения безопасности людей на водных объектах"</t>
  </si>
  <si>
    <t>Подпрограмма "Пожарная безопасность и защита населения" муниципальной программы "Защита населения и территории города Щигры от чрезвычайных ситуаций, обеспечение пожарной безопасности и безопасности людей на водных объектах"</t>
  </si>
  <si>
    <t>Основное мероприятие "Повышение степени пожарной безопасности"</t>
  </si>
  <si>
    <t>02 3 04 0000</t>
  </si>
  <si>
    <t>13 1 01 00000</t>
  </si>
  <si>
    <t xml:space="preserve">Основное мероприятие  "Улучшение демографической ситуации, совершенствование социальной поддержки семьи и детей" 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</si>
  <si>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</si>
  <si>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</si>
  <si>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</si>
  <si>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>Субсидии бюджетам городских округов на обеспечение образовательных организаций материально-технической базой для внедрения цифровой образовательной среды</t>
  </si>
  <si>
    <t>1 16 07000 00 0000 140</t>
  </si>
  <si>
    <t>Обеспечение проведения выборов и референдумов</t>
  </si>
  <si>
    <t>7700000000</t>
  </si>
  <si>
    <t>Организация и проведение выборов и референдумов</t>
  </si>
  <si>
    <t>7730000000</t>
  </si>
  <si>
    <t>Подготовка и проведение выборов</t>
  </si>
  <si>
    <t>77300С1441</t>
  </si>
  <si>
    <t>Основное мероприятие "Финансовая поддержка субъектов малого и среднего предпринимательства"</t>
  </si>
  <si>
    <t>Коммунальное хозяйство</t>
  </si>
  <si>
    <t>Муниципальная программа города Щигры Курской области "Обеспечение доступным и комфортным жильем и коммунальными услугами граждан в городе Щигры Курской области"</t>
  </si>
  <si>
    <t>Подпрограмма "Обеспечение качественными услугами ЖКХ населения города Щигры Курской области" муниципальной программы города Щигры Курской области "Обеспечение доступным и комфортным жильем и коммунальными услугами граждан в городе Щигры Курской области"</t>
  </si>
  <si>
    <t>Основное мероприятие «Реализация мероприятий в области коммунального хозяйства»</t>
  </si>
  <si>
    <t>07 3 03 00000</t>
  </si>
  <si>
    <t>Мероприятия в области коммунального хозяйства</t>
  </si>
  <si>
    <t>07 3 03 С1431</t>
  </si>
  <si>
    <t>Оснвное мероприятие "Модернизация существующей инфраструктуры общего образования путем проведения работ по капитальному ремонту зданий (помещений) муниципальных общеобразовательных организаций и оснащения отремонтированных зданий (помещений) общеобразовательных организаций средствами бучения и воспитания"</t>
  </si>
  <si>
    <t>03 2 05 00000</t>
  </si>
  <si>
    <t>Реализация мероприятий по модернизации школьных систем образования</t>
  </si>
  <si>
    <t>03 2 05 L7500</t>
  </si>
  <si>
    <t>Реализация мероприятий по модернизации школьных систем образования за счет средств местного бюджета</t>
  </si>
  <si>
    <t>03 2 05 S7501</t>
  </si>
  <si>
    <t>Основное мероприятие "Обеспечение фукнционирования модели персонифицированного финансирования дополнительного образования детей"</t>
  </si>
  <si>
    <t>03 3 02 00000</t>
  </si>
  <si>
    <t>03 3 02 С1453</t>
  </si>
  <si>
    <t>Пенсионное обеспечение</t>
  </si>
  <si>
    <t>Основное мероприятие "Выплата пенсии за выслугу лет и доплат к пенсиям муниципальным служащим"</t>
  </si>
  <si>
    <t>02 2 05 00000</t>
  </si>
  <si>
    <t>Выплата пенсий за выслугу лет и доплат к пенсиям муниципальных служащих</t>
  </si>
  <si>
    <t>02 2 05 С1445</t>
  </si>
  <si>
    <t>77 3 00 00000</t>
  </si>
  <si>
    <t>77 3 00 С1441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</si>
  <si>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</si>
  <si>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</si>
  <si>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</si>
  <si>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</si>
  <si>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</si>
  <si>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</si>
  <si>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</si>
  <si>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</si>
  <si>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2 02 25750 00 0000 150</t>
  </si>
  <si>
    <t>Субсидии бюджетам на реализацию мероприятий по модернизации школьных систем образования</t>
  </si>
  <si>
    <t>2 02 25750 04 0000 150</t>
  </si>
  <si>
    <t>Субсидии бюджетам городских округов на реализацию мероприятий по модернизации школьных систем образования</t>
  </si>
  <si>
    <t>2 18 04010 04 0000 150</t>
  </si>
  <si>
    <t>ДОХОДЫ БЮДЖЕТОВ ГОРОДСКИХ ОКРУГОВ ОТ ВОЗВРАТА БЮДЖЕТНЫМИ УЧРЕЖДЕНИЯМИ  ОСТАТКОВ СУБСИДИЙ ПРОШЛЫХ ЛЕТ</t>
  </si>
  <si>
    <t>Реализация мероприятий по модернизации школьных систем образования за счет средств областного бюджета</t>
  </si>
  <si>
    <t>03 2 05 R7501</t>
  </si>
  <si>
    <t>Прочие доходы от компенсации затрат бюджетов городских округов</t>
  </si>
  <si>
    <t>1 13 02994 04 0000 130</t>
  </si>
  <si>
    <t>Прочие доходы от компенсации затрат государства</t>
  </si>
  <si>
    <t>1 13 02990 00 0000 130</t>
  </si>
  <si>
    <t>Доходы от компенсации затрат государства</t>
  </si>
  <si>
    <t>1 13 02000 00 0000 130</t>
  </si>
  <si>
    <t>Основное мероприятие "Создание условий для развития социальной и инженерной инфраструктуры муниципального образования "</t>
  </si>
  <si>
    <t xml:space="preserve">Создание условий для развития социальной и инженерной инфраструктуры муниципальных образований </t>
  </si>
  <si>
    <t>07 2 01 С1417</t>
  </si>
  <si>
    <t>ПРОГНОЗИРУЕМОЕ ПОСТУПЛЕНИЕ  ДОХОДОВ В БЮДЖЕТ ГОРОДА ЩИГРЫ В 2023 ГОДУ</t>
  </si>
  <si>
    <t>Распределение бюджетных ассигнований по разделам, подразделам, целевым статьям (муниципальным программам  и непрограммным направлениям деятельности), группам видов расходов классификации расходов бюджета города Щигры на 2023 год</t>
  </si>
  <si>
    <t>Муниципальная программа города Щигры Курской области "Воспроизводство и использование природных ресурсов, охрана окружающей среды в городе Щигры Курской области</t>
  </si>
  <si>
    <t>06 0 00 00000</t>
  </si>
  <si>
    <t>Муниципальная программа г.Щигры Курской области"Обеспечение доступным и комфортным жильем и коммунальными услугами граждан в городе Щигры Курской области"</t>
  </si>
  <si>
    <t xml:space="preserve">Подпрограмма "Создание условий для обеспечения доступным и комфортным жильем граждан в городе Щигры Курской области" </t>
  </si>
  <si>
    <t>Основное мероприятие "Государственная поддержка молодых семей в улучшении жилищных условий на территории города Щигры"</t>
  </si>
  <si>
    <t>07 2 02 00000</t>
  </si>
  <si>
    <t>Реализация мероприятий по обеспечению жильем молодых семей.</t>
  </si>
  <si>
    <t>Распределение бюджетных ассигнований по разделам, подразделам, целевым статьям (муниципальным программам  и непрограммным направлениям деятельности), группам видов расходов классификации расходов бюджета города Щигры на 2024-2025 год</t>
  </si>
  <si>
    <t>Сумма на 2025 год</t>
  </si>
  <si>
    <t>ИСТОЧНИКИ  ФИНАНСИРОВАНИЯ ДЕФИЦИТА БЮДЖЕТА ГОРОДА ЩИГРЫ НА 2023 ГОД</t>
  </si>
  <si>
    <t>Ведомственная структура расходов бюджета города Щигры на 2023 год</t>
  </si>
  <si>
    <t>Основное мероприятие "Модернизация существующей инфраструктуры общего образования путем проведения работ по капитальному ремонту зданий (помещений) муниципальных общеобразовательных организаций и оснащения отремонтированных зданий (помещений) общеобразовательных организаций средствами бучения и воспитания"</t>
  </si>
  <si>
    <t>Ведомственная структура расходов бюджета города Щигры на 2024-2025 год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</si>
  <si>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видов расходов классификации расходов бюджета города Щигры на 2024-2025 год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</si>
  <si>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видов расходов классификации расходов бюджета города Щигры на 2023 год</t>
  </si>
  <si>
    <t>2 02 25179 00 0000 150</t>
  </si>
  <si>
    <t>2 02 25179 04 0000 150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</si>
  <si>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</si>
  <si>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</si>
  <si>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2 02 25242 00 0000 150</t>
  </si>
  <si>
    <t>2 02 25242 04 0000 150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</si>
  <si>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вреда окружающей среде</t>
  </si>
  <si>
    <t>Субсидии бюджетам на ликвидацию несанкционированных свалок в границах городов и наиболее опасных объектов накопленного вреда окружающей среде</t>
  </si>
  <si>
    <t>06 3 G1 52420</t>
  </si>
  <si>
    <t>Подпрограмма "Экология и природные ресурсы города Щигры Курской области"</t>
  </si>
  <si>
    <t>Реализация мероприятий по модернизации школьных систем образования (Муниципальное бюджетное общеобразовательное учреждение "Средняя общеобразовательная школа №4 г.Щигры Курской области")</t>
  </si>
  <si>
    <t>03205L750Q</t>
  </si>
  <si>
    <t>03 2 EВ 00000</t>
  </si>
  <si>
    <t>Региональный проект "Патриотическое воспитание граждан Российской Федерации"</t>
  </si>
  <si>
    <t>14 3 02 00000</t>
  </si>
  <si>
    <t>Основное мероприятие"Обеспечение деятельности муниципального учреждения Централизованная бухгалтерия города Щигры Курской области"</t>
  </si>
  <si>
    <t>14 3 02 С1401</t>
  </si>
  <si>
    <t>06 3 00 00000</t>
  </si>
  <si>
    <t>Региональный проект "Чистая страна"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</si>
  <si>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</si>
  <si>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Муниципальная программа "Управление муниципальным имуществом и земельными ресурсами муниципального образования "город Щигры" Курской области"</t>
  </si>
  <si>
    <t>Муниципальная программа "Профилактика наркомании и медико-социальная реабилитация больных наркоманией в городе Щигры"</t>
  </si>
  <si>
    <t>Подпрограмма "Медико-социальная реабилитация больных наркоманией" муниципальной программы "Профилактика наркомании и медико-социальная реабилитация больных наркоманией в городе Щигры"</t>
  </si>
  <si>
    <t>Муниципальная программа "Развитие малого и среднего предпринимательства в городе Щигры Курской области"</t>
  </si>
  <si>
    <t>07 2 02 L4970</t>
  </si>
  <si>
    <t>Основное мероприятие "Усиление социальной профиликтики правонарушений среди несовершеннолетних"</t>
  </si>
  <si>
    <t>03 2 05 L750Q</t>
  </si>
  <si>
    <t>06 3 G1 00000</t>
  </si>
  <si>
    <t>Муниципальная программа "Управление муниципальным имуществом и земельными ресурсами муниципального образования "город Щигры" Курской области "</t>
  </si>
  <si>
    <t>Подпрограмма "Проведение муниципальной политики в области имущественных и земельных отношений" муниципальной программы "Управление муниципальным имуществом и земельными ресурсами муниципального образования "город Щигры" Курской области"</t>
  </si>
  <si>
    <t>Подпрограмма "Развитие дошкольного и общего образования детей" муниципальной программы "Развитие образования  в г. Щигры Курской области"</t>
  </si>
  <si>
    <t>Проведение мероприятий 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</si>
  <si>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03 2 EВ 51790</t>
  </si>
  <si>
    <t>Муниципальная программа города Щигры Курской области "Воспроизводство и использование природных ресурсов, охрана окружающей среды в городе Щигры Курской области"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</si>
  <si>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</si>
  <si>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03 2 03 R3030</t>
  </si>
  <si>
    <t>Основное мероприятие "Обеспечение развития и укрепления материально-технической базы домов культуры в населенных пунктах с числом жителей до 50 тысяч человек"</t>
  </si>
  <si>
    <t>01 3 05 00000</t>
  </si>
  <si>
    <t>01 3 05 L4670</t>
  </si>
  <si>
    <t>Подпрограмма "Организация деятельности в области обращения с отходами, в том числе с твердыми коммунальными отходами"</t>
  </si>
  <si>
    <t>Основное мероприятие "Реализация проектов в области обращения с отходами"</t>
  </si>
  <si>
    <t>Мероприятия по сбору и транспортированию твердых коммунальных отходов</t>
  </si>
  <si>
    <t>07 4 00 00000</t>
  </si>
  <si>
    <t>07 4 01 00000</t>
  </si>
  <si>
    <t>07 4 01 C1457</t>
  </si>
  <si>
    <t>Основное мероприятие "Разработка проектной документации на выполнение работ по сносу (демонтажу) аварийных жилых домов"</t>
  </si>
  <si>
    <t>07 2 05 00000</t>
  </si>
  <si>
    <t>07 2 05 С1417</t>
  </si>
  <si>
    <t>от 28.03.2023 № 39-7-РД</t>
  </si>
  <si>
    <t xml:space="preserve">от 28.03.2023 № 39-7-РД 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</si>
</sst>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#,##0.00000"/>
    <numFmt numFmtId="182" formatCode="0.000"/>
    <numFmt numFmtId="183" formatCode="0.0000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* #,##0_-;\-* #,##0_-;_-* &quot;-&quot;_-;_-@_-"/>
    <numFmt numFmtId="190" formatCode="_-&quot;€&quot;* #,##0.00_-;\-&quot;€&quot;* #,##0.00_-;_-&quot;€&quot;* &quot;-&quot;??_-;_-@_-"/>
    <numFmt numFmtId="191" formatCode="_-* #,##0.00_-;\-* #,##0.00_-;_-* &quot;-&quot;??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"/>
    <numFmt numFmtId="205" formatCode="0.00000"/>
    <numFmt numFmtId="206" formatCode="000000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Times New Roman"/>
      <family val="1"/>
    </font>
    <font>
      <u val="single"/>
      <sz val="10"/>
      <color theme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top" wrapText="1"/>
      <protection/>
    </xf>
    <xf numFmtId="0" fontId="18" fillId="0" borderId="0">
      <alignment vertical="top" wrapText="1"/>
      <protection/>
    </xf>
    <xf numFmtId="0" fontId="18" fillId="0" borderId="0">
      <alignment vertical="top" wrapText="1"/>
      <protection/>
    </xf>
    <xf numFmtId="0" fontId="18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170" fontId="18" fillId="0" borderId="0">
      <alignment vertical="top" wrapText="1"/>
      <protection/>
    </xf>
    <xf numFmtId="170" fontId="18" fillId="0" borderId="0">
      <alignment vertical="top" wrapText="1"/>
      <protection/>
    </xf>
    <xf numFmtId="0" fontId="3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398">
    <xf numFmtId="0" fontId="0" fillId="0" borderId="0" xfId="0" applyFont="1" applyAlignment="1">
      <alignment/>
    </xf>
    <xf numFmtId="0" fontId="19" fillId="24" borderId="0" xfId="0" applyFont="1" applyFill="1" applyAlignment="1">
      <alignment wrapText="1"/>
    </xf>
    <xf numFmtId="0" fontId="20" fillId="24" borderId="0" xfId="56" applyFont="1" applyFill="1" applyAlignment="1">
      <alignment horizontal="center" vertical="top" wrapText="1"/>
      <protection/>
    </xf>
    <xf numFmtId="0" fontId="21" fillId="24" borderId="0" xfId="56" applyFont="1" applyFill="1" applyAlignment="1">
      <alignment horizontal="center" vertical="top" wrapText="1"/>
      <protection/>
    </xf>
    <xf numFmtId="4" fontId="21" fillId="24" borderId="0" xfId="56" applyNumberFormat="1" applyFont="1" applyFill="1" applyAlignment="1">
      <alignment horizontal="right" vertical="top"/>
      <protection/>
    </xf>
    <xf numFmtId="0" fontId="21" fillId="24" borderId="0" xfId="56" applyFont="1" applyFill="1" applyAlignment="1">
      <alignment vertical="top" wrapText="1"/>
      <protection/>
    </xf>
    <xf numFmtId="4" fontId="21" fillId="24" borderId="0" xfId="0" applyNumberFormat="1" applyFont="1" applyFill="1" applyAlignment="1">
      <alignment horizontal="right"/>
    </xf>
    <xf numFmtId="0" fontId="21" fillId="24" borderId="0" xfId="56" applyFont="1" applyFill="1" applyAlignment="1">
      <alignment horizontal="right" vertical="top" wrapText="1"/>
      <protection/>
    </xf>
    <xf numFmtId="0" fontId="21" fillId="24" borderId="0" xfId="56" applyFont="1" applyFill="1" applyAlignment="1">
      <alignment horizontal="right" vertical="center" wrapText="1"/>
      <protection/>
    </xf>
    <xf numFmtId="4" fontId="21" fillId="24" borderId="0" xfId="56" applyNumberFormat="1" applyFont="1" applyFill="1" applyAlignment="1">
      <alignment horizontal="right" vertical="center" wrapText="1"/>
      <protection/>
    </xf>
    <xf numFmtId="0" fontId="23" fillId="24" borderId="10" xfId="56" applyFont="1" applyFill="1" applyBorder="1" applyAlignment="1">
      <alignment horizontal="center" vertical="center" wrapText="1"/>
      <protection/>
    </xf>
    <xf numFmtId="0" fontId="23" fillId="24" borderId="11" xfId="56" applyFont="1" applyFill="1" applyBorder="1" applyAlignment="1">
      <alignment horizontal="center" vertical="center" wrapText="1"/>
      <protection/>
    </xf>
    <xf numFmtId="4" fontId="23" fillId="24" borderId="12" xfId="56" applyNumberFormat="1" applyFont="1" applyFill="1" applyBorder="1" applyAlignment="1">
      <alignment horizontal="center" vertical="center" wrapText="1"/>
      <protection/>
    </xf>
    <xf numFmtId="0" fontId="23" fillId="24" borderId="12" xfId="56" applyFont="1" applyFill="1" applyBorder="1" applyAlignment="1">
      <alignment horizontal="center" vertical="top" wrapText="1"/>
      <protection/>
    </xf>
    <xf numFmtId="0" fontId="23" fillId="24" borderId="12" xfId="56" applyFont="1" applyFill="1" applyBorder="1" applyAlignment="1">
      <alignment horizontal="center" vertical="center" wrapText="1"/>
      <protection/>
    </xf>
    <xf numFmtId="0" fontId="23" fillId="24" borderId="13" xfId="56" applyFont="1" applyFill="1" applyBorder="1" applyAlignment="1">
      <alignment horizontal="center" vertical="center" wrapText="1"/>
      <protection/>
    </xf>
    <xf numFmtId="0" fontId="20" fillId="24" borderId="14" xfId="56" applyFont="1" applyFill="1" applyBorder="1" applyAlignment="1">
      <alignment horizontal="left" vertical="top" wrapText="1"/>
      <protection/>
    </xf>
    <xf numFmtId="0" fontId="21" fillId="24" borderId="14" xfId="56" applyFont="1" applyFill="1" applyBorder="1" applyAlignment="1">
      <alignment horizontal="center" wrapText="1"/>
      <protection/>
    </xf>
    <xf numFmtId="4" fontId="20" fillId="24" borderId="14" xfId="56" applyNumberFormat="1" applyFont="1" applyFill="1" applyBorder="1" applyAlignment="1">
      <alignment horizontal="right"/>
      <protection/>
    </xf>
    <xf numFmtId="0" fontId="20" fillId="24" borderId="15" xfId="56" applyFont="1" applyFill="1" applyBorder="1" applyAlignment="1">
      <alignment vertical="top" wrapText="1"/>
      <protection/>
    </xf>
    <xf numFmtId="0" fontId="20" fillId="24" borderId="15" xfId="56" applyFont="1" applyFill="1" applyBorder="1" applyAlignment="1">
      <alignment horizontal="center" wrapText="1"/>
      <protection/>
    </xf>
    <xf numFmtId="49" fontId="21" fillId="24" borderId="15" xfId="56" applyNumberFormat="1" applyFont="1" applyFill="1" applyBorder="1" applyAlignment="1">
      <alignment horizontal="center" wrapText="1"/>
      <protection/>
    </xf>
    <xf numFmtId="4" fontId="20" fillId="24" borderId="15" xfId="56" applyNumberFormat="1" applyFont="1" applyFill="1" applyBorder="1" applyAlignment="1">
      <alignment horizontal="right"/>
      <protection/>
    </xf>
    <xf numFmtId="0" fontId="24" fillId="24" borderId="16" xfId="56" applyFont="1" applyFill="1" applyBorder="1" applyAlignment="1">
      <alignment vertical="top" wrapText="1"/>
      <protection/>
    </xf>
    <xf numFmtId="0" fontId="24" fillId="24" borderId="16" xfId="56" applyFont="1" applyFill="1" applyBorder="1" applyAlignment="1">
      <alignment horizontal="center" wrapText="1"/>
      <protection/>
    </xf>
    <xf numFmtId="4" fontId="24" fillId="24" borderId="16" xfId="56" applyNumberFormat="1" applyFont="1" applyFill="1" applyBorder="1" applyAlignment="1">
      <alignment horizontal="right"/>
      <protection/>
    </xf>
    <xf numFmtId="0" fontId="21" fillId="24" borderId="16" xfId="56" applyFont="1" applyFill="1" applyBorder="1" applyAlignment="1">
      <alignment horizontal="left" vertical="top" wrapText="1"/>
      <protection/>
    </xf>
    <xf numFmtId="0" fontId="21" fillId="24" borderId="16" xfId="56" applyFont="1" applyFill="1" applyBorder="1" applyAlignment="1">
      <alignment horizontal="center" wrapText="1"/>
      <protection/>
    </xf>
    <xf numFmtId="0" fontId="21" fillId="24" borderId="16" xfId="56" applyFont="1" applyFill="1" applyBorder="1" applyAlignment="1">
      <alignment wrapText="1"/>
      <protection/>
    </xf>
    <xf numFmtId="0" fontId="21" fillId="24" borderId="16" xfId="56" applyFont="1" applyFill="1" applyBorder="1" applyAlignment="1">
      <alignment vertical="top" wrapText="1"/>
      <protection/>
    </xf>
    <xf numFmtId="4" fontId="21" fillId="24" borderId="16" xfId="56" applyNumberFormat="1" applyFont="1" applyFill="1" applyBorder="1" applyAlignment="1">
      <alignment horizontal="right"/>
      <protection/>
    </xf>
    <xf numFmtId="0" fontId="21" fillId="24" borderId="17" xfId="56" applyFont="1" applyFill="1" applyBorder="1" applyAlignment="1">
      <alignment horizontal="left" vertical="top" wrapText="1"/>
      <protection/>
    </xf>
    <xf numFmtId="49" fontId="21" fillId="24" borderId="16" xfId="56" applyNumberFormat="1" applyFont="1" applyFill="1" applyBorder="1" applyAlignment="1">
      <alignment horizontal="center" wrapText="1"/>
      <protection/>
    </xf>
    <xf numFmtId="0" fontId="20" fillId="24" borderId="17" xfId="56" applyFont="1" applyFill="1" applyBorder="1" applyAlignment="1">
      <alignment horizontal="left" vertical="top" wrapText="1"/>
      <protection/>
    </xf>
    <xf numFmtId="0" fontId="21" fillId="24" borderId="17" xfId="56" applyFont="1" applyFill="1" applyBorder="1" applyAlignment="1">
      <alignment horizontal="center"/>
      <protection/>
    </xf>
    <xf numFmtId="0" fontId="21" fillId="24" borderId="17" xfId="56" applyFont="1" applyFill="1" applyBorder="1" applyAlignment="1">
      <alignment horizontal="center" wrapText="1"/>
      <protection/>
    </xf>
    <xf numFmtId="0" fontId="24" fillId="24" borderId="17" xfId="56" applyFont="1" applyFill="1" applyBorder="1" applyAlignment="1">
      <alignment horizontal="left" vertical="top" wrapText="1"/>
      <protection/>
    </xf>
    <xf numFmtId="0" fontId="20" fillId="24" borderId="16" xfId="56" applyFont="1" applyFill="1" applyBorder="1" applyAlignment="1">
      <alignment horizontal="left" vertical="top" wrapText="1"/>
      <protection/>
    </xf>
    <xf numFmtId="0" fontId="24" fillId="24" borderId="16" xfId="56" applyFont="1" applyFill="1" applyBorder="1" applyAlignment="1">
      <alignment horizontal="left" vertical="top" wrapText="1"/>
      <protection/>
    </xf>
    <xf numFmtId="0" fontId="21" fillId="24" borderId="16" xfId="0" applyFont="1" applyFill="1" applyBorder="1" applyAlignment="1">
      <alignment vertical="top" wrapText="1"/>
    </xf>
    <xf numFmtId="0" fontId="21" fillId="24" borderId="16" xfId="56" applyFont="1" applyFill="1" applyBorder="1" applyAlignment="1">
      <alignment horizontal="center"/>
      <protection/>
    </xf>
    <xf numFmtId="0" fontId="24" fillId="24" borderId="16" xfId="56" applyFont="1" applyFill="1" applyBorder="1" applyAlignment="1">
      <alignment horizontal="center"/>
      <protection/>
    </xf>
    <xf numFmtId="0" fontId="25" fillId="24" borderId="12" xfId="0" applyFont="1" applyFill="1" applyBorder="1" applyAlignment="1">
      <alignment vertical="top" wrapText="1"/>
    </xf>
    <xf numFmtId="0" fontId="21" fillId="24" borderId="16" xfId="58" applyFont="1" applyFill="1" applyBorder="1" applyAlignment="1">
      <alignment horizontal="left" vertical="top" wrapText="1"/>
      <protection/>
    </xf>
    <xf numFmtId="0" fontId="21" fillId="24" borderId="16" xfId="58" applyFont="1" applyFill="1" applyBorder="1" applyAlignment="1">
      <alignment horizontal="center" wrapText="1"/>
      <protection/>
    </xf>
    <xf numFmtId="4" fontId="21" fillId="24" borderId="16" xfId="58" applyNumberFormat="1" applyFont="1" applyFill="1" applyBorder="1" applyAlignment="1">
      <alignment horizontal="right"/>
      <protection/>
    </xf>
    <xf numFmtId="0" fontId="25" fillId="24" borderId="16" xfId="0" applyFont="1" applyFill="1" applyBorder="1" applyAlignment="1">
      <alignment vertical="top" wrapText="1"/>
    </xf>
    <xf numFmtId="0" fontId="21" fillId="24" borderId="16" xfId="56" applyFont="1" applyFill="1" applyBorder="1" applyAlignment="1">
      <alignment horizontal="left" wrapText="1"/>
      <protection/>
    </xf>
    <xf numFmtId="0" fontId="21" fillId="24" borderId="16" xfId="0" applyFont="1" applyFill="1" applyBorder="1" applyAlignment="1">
      <alignment horizontal="justify" vertical="top" wrapText="1"/>
    </xf>
    <xf numFmtId="0" fontId="21" fillId="24" borderId="18" xfId="56" applyFont="1" applyFill="1" applyBorder="1" applyAlignment="1">
      <alignment horizontal="left" vertical="top" wrapText="1"/>
      <protection/>
    </xf>
    <xf numFmtId="0" fontId="21" fillId="24" borderId="18" xfId="56" applyFont="1" applyFill="1" applyBorder="1" applyAlignment="1">
      <alignment horizontal="center" wrapText="1"/>
      <protection/>
    </xf>
    <xf numFmtId="0" fontId="21" fillId="24" borderId="18" xfId="56" applyFont="1" applyFill="1" applyBorder="1" applyAlignment="1">
      <alignment horizontal="center"/>
      <protection/>
    </xf>
    <xf numFmtId="4" fontId="21" fillId="24" borderId="18" xfId="56" applyNumberFormat="1" applyFont="1" applyFill="1" applyBorder="1" applyAlignment="1">
      <alignment horizontal="right"/>
      <protection/>
    </xf>
    <xf numFmtId="0" fontId="21" fillId="24" borderId="19" xfId="56" applyFont="1" applyFill="1" applyBorder="1" applyAlignment="1">
      <alignment horizontal="left" vertical="top" wrapText="1"/>
      <protection/>
    </xf>
    <xf numFmtId="0" fontId="21" fillId="24" borderId="19" xfId="56" applyFont="1" applyFill="1" applyBorder="1" applyAlignment="1">
      <alignment horizontal="center"/>
      <protection/>
    </xf>
    <xf numFmtId="4" fontId="21" fillId="24" borderId="19" xfId="56" applyNumberFormat="1" applyFont="1" applyFill="1" applyBorder="1" applyAlignment="1">
      <alignment horizontal="right"/>
      <protection/>
    </xf>
    <xf numFmtId="49" fontId="20" fillId="24" borderId="15" xfId="56" applyNumberFormat="1" applyFont="1" applyFill="1" applyBorder="1" applyAlignment="1">
      <alignment horizontal="center" wrapText="1"/>
      <protection/>
    </xf>
    <xf numFmtId="0" fontId="21" fillId="24" borderId="19" xfId="56" applyFont="1" applyFill="1" applyBorder="1" applyAlignment="1">
      <alignment horizontal="center" wrapText="1"/>
      <protection/>
    </xf>
    <xf numFmtId="206" fontId="21" fillId="24" borderId="17" xfId="54" applyNumberFormat="1" applyFont="1" applyFill="1" applyBorder="1" applyAlignment="1" applyProtection="1">
      <alignment horizontal="left" vertical="top" wrapText="1"/>
      <protection hidden="1"/>
    </xf>
    <xf numFmtId="0" fontId="21" fillId="24" borderId="17" xfId="58" applyFont="1" applyFill="1" applyBorder="1" applyAlignment="1">
      <alignment horizontal="center" wrapText="1"/>
      <protection/>
    </xf>
    <xf numFmtId="0" fontId="21" fillId="24" borderId="17" xfId="58" applyFont="1" applyFill="1" applyBorder="1" applyAlignment="1">
      <alignment horizontal="center"/>
      <protection/>
    </xf>
    <xf numFmtId="0" fontId="21" fillId="24" borderId="17" xfId="58" applyFont="1" applyFill="1" applyBorder="1" applyAlignment="1">
      <alignment wrapText="1"/>
      <protection/>
    </xf>
    <xf numFmtId="0" fontId="21" fillId="24" borderId="17" xfId="58" applyFont="1" applyFill="1" applyBorder="1" applyAlignment="1">
      <alignment horizontal="left" vertical="top" wrapText="1"/>
      <protection/>
    </xf>
    <xf numFmtId="206" fontId="21" fillId="24" borderId="16" xfId="54" applyNumberFormat="1" applyFont="1" applyFill="1" applyBorder="1" applyAlignment="1" applyProtection="1">
      <alignment horizontal="left" vertical="top" wrapText="1"/>
      <protection hidden="1"/>
    </xf>
    <xf numFmtId="0" fontId="21" fillId="24" borderId="16" xfId="58" applyFont="1" applyFill="1" applyBorder="1" applyAlignment="1">
      <alignment horizontal="center"/>
      <protection/>
    </xf>
    <xf numFmtId="0" fontId="20" fillId="24" borderId="16" xfId="58" applyFont="1" applyFill="1" applyBorder="1" applyAlignment="1">
      <alignment horizontal="left" vertical="top" wrapText="1"/>
      <protection/>
    </xf>
    <xf numFmtId="4" fontId="24" fillId="24" borderId="16" xfId="58" applyNumberFormat="1" applyFont="1" applyFill="1" applyBorder="1" applyAlignment="1">
      <alignment horizontal="right"/>
      <protection/>
    </xf>
    <xf numFmtId="0" fontId="24" fillId="24" borderId="16" xfId="58" applyFont="1" applyFill="1" applyBorder="1" applyAlignment="1">
      <alignment horizontal="left" vertical="top" wrapText="1"/>
      <protection/>
    </xf>
    <xf numFmtId="0" fontId="24" fillId="24" borderId="16" xfId="58" applyFont="1" applyFill="1" applyBorder="1" applyAlignment="1">
      <alignment horizontal="center"/>
      <protection/>
    </xf>
    <xf numFmtId="49" fontId="24" fillId="24" borderId="16" xfId="56" applyNumberFormat="1" applyFont="1" applyFill="1" applyBorder="1" applyAlignment="1">
      <alignment horizontal="center" wrapText="1"/>
      <protection/>
    </xf>
    <xf numFmtId="0" fontId="20" fillId="24" borderId="16" xfId="56" applyFont="1" applyFill="1" applyBorder="1" applyAlignment="1">
      <alignment horizontal="center" wrapText="1"/>
      <protection/>
    </xf>
    <xf numFmtId="49" fontId="26" fillId="24" borderId="16" xfId="56" applyNumberFormat="1" applyFont="1" applyFill="1" applyBorder="1" applyAlignment="1">
      <alignment horizontal="left" vertical="top" wrapText="1"/>
      <protection/>
    </xf>
    <xf numFmtId="49" fontId="27" fillId="24" borderId="20" xfId="62" applyNumberFormat="1" applyFont="1" applyFill="1" applyBorder="1" applyAlignment="1">
      <alignment vertical="top" wrapText="1"/>
      <protection/>
    </xf>
    <xf numFmtId="49" fontId="21" fillId="24" borderId="16" xfId="58" applyNumberFormat="1" applyFont="1" applyFill="1" applyBorder="1" applyAlignment="1">
      <alignment horizontal="left" vertical="top" wrapText="1"/>
      <protection/>
    </xf>
    <xf numFmtId="0" fontId="21" fillId="24" borderId="16" xfId="63" applyNumberFormat="1" applyFont="1" applyFill="1" applyBorder="1" applyAlignment="1">
      <alignment vertical="top" wrapText="1"/>
      <protection/>
    </xf>
    <xf numFmtId="0" fontId="21" fillId="24" borderId="16" xfId="0" applyNumberFormat="1" applyFont="1" applyFill="1" applyBorder="1" applyAlignment="1">
      <alignment vertical="top" wrapText="1"/>
    </xf>
    <xf numFmtId="49" fontId="20" fillId="24" borderId="15" xfId="58" applyNumberFormat="1" applyFont="1" applyFill="1" applyBorder="1" applyAlignment="1">
      <alignment horizontal="center" wrapText="1"/>
      <protection/>
    </xf>
    <xf numFmtId="0" fontId="20" fillId="24" borderId="15" xfId="58" applyFont="1" applyFill="1" applyBorder="1" applyAlignment="1">
      <alignment horizontal="center" wrapText="1"/>
      <protection/>
    </xf>
    <xf numFmtId="0" fontId="20" fillId="24" borderId="15" xfId="58" applyFont="1" applyFill="1" applyBorder="1" applyAlignment="1">
      <alignment horizontal="center"/>
      <protection/>
    </xf>
    <xf numFmtId="4" fontId="20" fillId="24" borderId="15" xfId="58" applyNumberFormat="1" applyFont="1" applyFill="1" applyBorder="1" applyAlignment="1">
      <alignment horizontal="right"/>
      <protection/>
    </xf>
    <xf numFmtId="49" fontId="21" fillId="24" borderId="16" xfId="58" applyNumberFormat="1" applyFont="1" applyFill="1" applyBorder="1" applyAlignment="1">
      <alignment horizontal="center" wrapText="1"/>
      <protection/>
    </xf>
    <xf numFmtId="0" fontId="21" fillId="24" borderId="17" xfId="54" applyFont="1" applyFill="1" applyBorder="1" applyAlignment="1">
      <alignment vertical="top" wrapText="1"/>
      <protection/>
    </xf>
    <xf numFmtId="49" fontId="21" fillId="24" borderId="0" xfId="56" applyNumberFormat="1" applyFont="1" applyFill="1" applyBorder="1" applyAlignment="1">
      <alignment horizontal="left" vertical="top" wrapText="1"/>
      <protection/>
    </xf>
    <xf numFmtId="0" fontId="21" fillId="24" borderId="17" xfId="63" applyNumberFormat="1" applyFont="1" applyFill="1" applyBorder="1" applyAlignment="1">
      <alignment vertical="top" wrapText="1"/>
      <protection/>
    </xf>
    <xf numFmtId="49" fontId="21" fillId="24" borderId="18" xfId="56" applyNumberFormat="1" applyFont="1" applyFill="1" applyBorder="1" applyAlignment="1">
      <alignment horizontal="center" wrapText="1"/>
      <protection/>
    </xf>
    <xf numFmtId="0" fontId="21" fillId="24" borderId="18" xfId="56" applyFont="1" applyFill="1" applyBorder="1" applyAlignment="1">
      <alignment wrapText="1"/>
      <protection/>
    </xf>
    <xf numFmtId="49" fontId="21" fillId="24" borderId="19" xfId="56" applyNumberFormat="1" applyFont="1" applyFill="1" applyBorder="1" applyAlignment="1">
      <alignment horizontal="center" wrapText="1"/>
      <protection/>
    </xf>
    <xf numFmtId="0" fontId="21" fillId="24" borderId="19" xfId="56" applyFont="1" applyFill="1" applyBorder="1" applyAlignment="1">
      <alignment wrapText="1"/>
      <protection/>
    </xf>
    <xf numFmtId="0" fontId="20" fillId="24" borderId="15" xfId="56" applyFont="1" applyFill="1" applyBorder="1" applyAlignment="1">
      <alignment horizontal="left" vertical="top" wrapText="1"/>
      <protection/>
    </xf>
    <xf numFmtId="0" fontId="21" fillId="24" borderId="15" xfId="56" applyFont="1" applyFill="1" applyBorder="1" applyAlignment="1">
      <alignment horizontal="center"/>
      <protection/>
    </xf>
    <xf numFmtId="0" fontId="21" fillId="24" borderId="15" xfId="56" applyFont="1" applyFill="1" applyBorder="1" applyAlignment="1">
      <alignment wrapText="1"/>
      <protection/>
    </xf>
    <xf numFmtId="0" fontId="21" fillId="24" borderId="16" xfId="54" applyFont="1" applyFill="1" applyBorder="1" applyAlignment="1">
      <alignment vertical="top" wrapText="1"/>
      <protection/>
    </xf>
    <xf numFmtId="0" fontId="21" fillId="24" borderId="16" xfId="56" applyFont="1" applyFill="1" applyBorder="1" applyAlignment="1">
      <alignment horizontal="right" wrapText="1"/>
      <protection/>
    </xf>
    <xf numFmtId="4" fontId="28" fillId="24" borderId="15" xfId="56" applyNumberFormat="1" applyFont="1" applyFill="1" applyBorder="1" applyAlignment="1">
      <alignment horizontal="right"/>
      <protection/>
    </xf>
    <xf numFmtId="4" fontId="21" fillId="24" borderId="0" xfId="56" applyNumberFormat="1" applyFont="1" applyFill="1" applyAlignment="1">
      <alignment vertical="top" wrapText="1"/>
      <protection/>
    </xf>
    <xf numFmtId="0" fontId="21" fillId="24" borderId="0" xfId="57" applyFont="1" applyFill="1" applyAlignment="1">
      <alignment horizontal="center" vertical="top" wrapText="1"/>
      <protection/>
    </xf>
    <xf numFmtId="4" fontId="21" fillId="24" borderId="0" xfId="57" applyNumberFormat="1" applyFont="1" applyFill="1" applyAlignment="1">
      <alignment horizontal="right" vertical="top"/>
      <protection/>
    </xf>
    <xf numFmtId="0" fontId="21" fillId="24" borderId="0" xfId="57" applyFont="1" applyFill="1" applyAlignment="1">
      <alignment vertical="top" wrapText="1"/>
      <protection/>
    </xf>
    <xf numFmtId="49" fontId="22" fillId="24" borderId="0" xfId="0" applyNumberFormat="1" applyFont="1" applyFill="1" applyBorder="1" applyAlignment="1">
      <alignment/>
    </xf>
    <xf numFmtId="0" fontId="20" fillId="24" borderId="0" xfId="56" applyFont="1" applyFill="1" applyAlignment="1">
      <alignment horizontal="centerContinuous" vertical="center" wrapText="1"/>
      <protection/>
    </xf>
    <xf numFmtId="4" fontId="20" fillId="24" borderId="0" xfId="56" applyNumberFormat="1" applyFont="1" applyFill="1" applyAlignment="1">
      <alignment horizontal="centerContinuous" vertical="center" wrapText="1"/>
      <protection/>
    </xf>
    <xf numFmtId="4" fontId="23" fillId="24" borderId="20" xfId="56" applyNumberFormat="1" applyFont="1" applyFill="1" applyBorder="1" applyAlignment="1">
      <alignment horizontal="center" vertical="center" wrapText="1"/>
      <protection/>
    </xf>
    <xf numFmtId="3" fontId="23" fillId="24" borderId="12" xfId="56" applyNumberFormat="1" applyFont="1" applyFill="1" applyBorder="1" applyAlignment="1">
      <alignment horizontal="center" vertical="center" wrapText="1"/>
      <protection/>
    </xf>
    <xf numFmtId="0" fontId="20" fillId="24" borderId="14" xfId="56" applyFont="1" applyFill="1" applyBorder="1" applyAlignment="1">
      <alignment horizontal="left" wrapText="1"/>
      <protection/>
    </xf>
    <xf numFmtId="0" fontId="20" fillId="24" borderId="15" xfId="56" applyFont="1" applyFill="1" applyBorder="1" applyAlignment="1">
      <alignment wrapText="1"/>
      <protection/>
    </xf>
    <xf numFmtId="0" fontId="24" fillId="24" borderId="16" xfId="56" applyFont="1" applyFill="1" applyBorder="1" applyAlignment="1">
      <alignment wrapText="1"/>
      <protection/>
    </xf>
    <xf numFmtId="0" fontId="20" fillId="24" borderId="16" xfId="56" applyFont="1" applyFill="1" applyBorder="1" applyAlignment="1">
      <alignment horizontal="left" wrapText="1"/>
      <protection/>
    </xf>
    <xf numFmtId="0" fontId="24" fillId="24" borderId="16" xfId="56" applyFont="1" applyFill="1" applyBorder="1" applyAlignment="1">
      <alignment horizontal="left" wrapText="1"/>
      <protection/>
    </xf>
    <xf numFmtId="0" fontId="21" fillId="24" borderId="16" xfId="0" applyFont="1" applyFill="1" applyBorder="1" applyAlignment="1">
      <alignment wrapText="1"/>
    </xf>
    <xf numFmtId="0" fontId="25" fillId="24" borderId="16" xfId="0" applyFont="1" applyFill="1" applyBorder="1" applyAlignment="1">
      <alignment wrapText="1"/>
    </xf>
    <xf numFmtId="0" fontId="21" fillId="24" borderId="18" xfId="56" applyFont="1" applyFill="1" applyBorder="1" applyAlignment="1">
      <alignment horizontal="left" wrapText="1"/>
      <protection/>
    </xf>
    <xf numFmtId="4" fontId="21" fillId="24" borderId="21" xfId="56" applyNumberFormat="1" applyFont="1" applyFill="1" applyBorder="1" applyAlignment="1">
      <alignment horizontal="right"/>
      <protection/>
    </xf>
    <xf numFmtId="206" fontId="21" fillId="24" borderId="16" xfId="54" applyNumberFormat="1" applyFont="1" applyFill="1" applyBorder="1" applyAlignment="1" applyProtection="1">
      <alignment horizontal="left" wrapText="1"/>
      <protection hidden="1"/>
    </xf>
    <xf numFmtId="0" fontId="21" fillId="24" borderId="21" xfId="56" applyFont="1" applyFill="1" applyBorder="1" applyAlignment="1">
      <alignment horizontal="left" wrapText="1"/>
      <protection/>
    </xf>
    <xf numFmtId="0" fontId="21" fillId="24" borderId="21" xfId="56" applyFont="1" applyFill="1" applyBorder="1" applyAlignment="1">
      <alignment horizontal="center"/>
      <protection/>
    </xf>
    <xf numFmtId="0" fontId="21" fillId="24" borderId="21" xfId="56" applyFont="1" applyFill="1" applyBorder="1" applyAlignment="1">
      <alignment horizontal="center" wrapText="1"/>
      <protection/>
    </xf>
    <xf numFmtId="0" fontId="20" fillId="24" borderId="15" xfId="56" applyFont="1" applyFill="1" applyBorder="1" applyAlignment="1">
      <alignment horizontal="left" wrapText="1"/>
      <protection/>
    </xf>
    <xf numFmtId="0" fontId="21" fillId="24" borderId="16" xfId="0" applyFont="1" applyFill="1" applyBorder="1" applyAlignment="1">
      <alignment horizontal="justify" wrapText="1"/>
    </xf>
    <xf numFmtId="0" fontId="21" fillId="24" borderId="19" xfId="56" applyFont="1" applyFill="1" applyBorder="1" applyAlignment="1">
      <alignment horizontal="left" wrapText="1"/>
      <protection/>
    </xf>
    <xf numFmtId="0" fontId="20" fillId="24" borderId="12" xfId="56" applyFont="1" applyFill="1" applyBorder="1" applyAlignment="1">
      <alignment horizontal="center" wrapText="1"/>
      <protection/>
    </xf>
    <xf numFmtId="0" fontId="20" fillId="24" borderId="12" xfId="56" applyFont="1" applyFill="1" applyBorder="1" applyAlignment="1">
      <alignment horizontal="center"/>
      <protection/>
    </xf>
    <xf numFmtId="4" fontId="28" fillId="24" borderId="12" xfId="56" applyNumberFormat="1" applyFont="1" applyFill="1" applyBorder="1" applyAlignment="1">
      <alignment horizontal="right"/>
      <protection/>
    </xf>
    <xf numFmtId="4" fontId="21" fillId="24" borderId="0" xfId="57" applyNumberFormat="1" applyFont="1" applyFill="1" applyAlignment="1">
      <alignment vertical="top" wrapText="1"/>
      <protection/>
    </xf>
    <xf numFmtId="0" fontId="28" fillId="24" borderId="16" xfId="56" applyFont="1" applyFill="1" applyBorder="1" applyAlignment="1">
      <alignment vertical="top" wrapText="1"/>
      <protection/>
    </xf>
    <xf numFmtId="0" fontId="28" fillId="24" borderId="16" xfId="56" applyFont="1" applyFill="1" applyBorder="1" applyAlignment="1">
      <alignment horizontal="center" wrapText="1"/>
      <protection/>
    </xf>
    <xf numFmtId="4" fontId="28" fillId="24" borderId="16" xfId="56" applyNumberFormat="1" applyFont="1" applyFill="1" applyBorder="1" applyAlignment="1">
      <alignment horizontal="right"/>
      <protection/>
    </xf>
    <xf numFmtId="0" fontId="20" fillId="24" borderId="0" xfId="56" applyFont="1" applyFill="1" applyAlignment="1">
      <alignment vertical="top" wrapText="1"/>
      <protection/>
    </xf>
    <xf numFmtId="0" fontId="20" fillId="24" borderId="16" xfId="56" applyFont="1" applyFill="1" applyBorder="1" applyAlignment="1">
      <alignment horizontal="center"/>
      <protection/>
    </xf>
    <xf numFmtId="4" fontId="20" fillId="24" borderId="16" xfId="56" applyNumberFormat="1" applyFont="1" applyFill="1" applyBorder="1" applyAlignment="1">
      <alignment horizontal="right"/>
      <protection/>
    </xf>
    <xf numFmtId="0" fontId="28" fillId="24" borderId="16" xfId="56" applyFont="1" applyFill="1" applyBorder="1" applyAlignment="1">
      <alignment horizontal="left" vertical="top" wrapText="1"/>
      <protection/>
    </xf>
    <xf numFmtId="0" fontId="28" fillId="24" borderId="16" xfId="56" applyFont="1" applyFill="1" applyBorder="1" applyAlignment="1">
      <alignment horizontal="center"/>
      <protection/>
    </xf>
    <xf numFmtId="49" fontId="28" fillId="24" borderId="16" xfId="56" applyNumberFormat="1" applyFont="1" applyFill="1" applyBorder="1" applyAlignment="1">
      <alignment horizontal="center" wrapText="1"/>
      <protection/>
    </xf>
    <xf numFmtId="49" fontId="20" fillId="24" borderId="16" xfId="58" applyNumberFormat="1" applyFont="1" applyFill="1" applyBorder="1" applyAlignment="1">
      <alignment horizontal="center" wrapText="1"/>
      <protection/>
    </xf>
    <xf numFmtId="0" fontId="20" fillId="24" borderId="16" xfId="58" applyFont="1" applyFill="1" applyBorder="1" applyAlignment="1">
      <alignment horizontal="center"/>
      <protection/>
    </xf>
    <xf numFmtId="0" fontId="20" fillId="24" borderId="16" xfId="58" applyFont="1" applyFill="1" applyBorder="1" applyAlignment="1">
      <alignment horizontal="center" wrapText="1"/>
      <protection/>
    </xf>
    <xf numFmtId="4" fontId="20" fillId="24" borderId="16" xfId="58" applyNumberFormat="1" applyFont="1" applyFill="1" applyBorder="1" applyAlignment="1">
      <alignment horizontal="right"/>
      <protection/>
    </xf>
    <xf numFmtId="49" fontId="20" fillId="24" borderId="16" xfId="56" applyNumberFormat="1" applyFont="1" applyFill="1" applyBorder="1" applyAlignment="1">
      <alignment horizontal="center" wrapText="1"/>
      <protection/>
    </xf>
    <xf numFmtId="0" fontId="20" fillId="24" borderId="16" xfId="56" applyFont="1" applyFill="1" applyBorder="1" applyAlignment="1">
      <alignment wrapText="1"/>
      <protection/>
    </xf>
    <xf numFmtId="0" fontId="21" fillId="24" borderId="0" xfId="0" applyFont="1" applyFill="1" applyAlignment="1">
      <alignment/>
    </xf>
    <xf numFmtId="49" fontId="21" fillId="24" borderId="0" xfId="0" applyNumberFormat="1" applyFont="1" applyFill="1" applyAlignment="1">
      <alignment horizontal="right"/>
    </xf>
    <xf numFmtId="49" fontId="21" fillId="24" borderId="0" xfId="0" applyNumberFormat="1" applyFont="1" applyFill="1" applyAlignment="1">
      <alignment/>
    </xf>
    <xf numFmtId="0" fontId="23" fillId="24" borderId="22" xfId="0" applyFont="1" applyFill="1" applyBorder="1" applyAlignment="1">
      <alignment horizontal="center" vertical="center" wrapText="1"/>
    </xf>
    <xf numFmtId="49" fontId="23" fillId="24" borderId="23" xfId="0" applyNumberFormat="1" applyFont="1" applyFill="1" applyBorder="1" applyAlignment="1">
      <alignment horizontal="center" vertical="center" wrapText="1"/>
    </xf>
    <xf numFmtId="0" fontId="23" fillId="24" borderId="20" xfId="0" applyFont="1" applyFill="1" applyBorder="1" applyAlignment="1">
      <alignment horizontal="center" vertical="top" wrapText="1"/>
    </xf>
    <xf numFmtId="49" fontId="23" fillId="24" borderId="24" xfId="0" applyNumberFormat="1" applyFont="1" applyFill="1" applyBorder="1" applyAlignment="1">
      <alignment horizontal="center" vertical="top" wrapText="1"/>
    </xf>
    <xf numFmtId="0" fontId="20" fillId="24" borderId="10" xfId="0" applyFont="1" applyFill="1" applyBorder="1" applyAlignment="1">
      <alignment vertical="top" wrapText="1"/>
    </xf>
    <xf numFmtId="4" fontId="20" fillId="24" borderId="25" xfId="0" applyNumberFormat="1" applyFont="1" applyFill="1" applyBorder="1" applyAlignment="1">
      <alignment horizontal="right" vertical="top"/>
    </xf>
    <xf numFmtId="180" fontId="21" fillId="24" borderId="0" xfId="0" applyNumberFormat="1" applyFont="1" applyFill="1" applyAlignment="1">
      <alignment/>
    </xf>
    <xf numFmtId="49" fontId="20" fillId="24" borderId="26" xfId="0" applyNumberFormat="1" applyFont="1" applyFill="1" applyBorder="1" applyAlignment="1">
      <alignment vertical="top" wrapText="1"/>
    </xf>
    <xf numFmtId="0" fontId="20" fillId="24" borderId="26" xfId="0" applyFont="1" applyFill="1" applyBorder="1" applyAlignment="1">
      <alignment vertical="top" wrapText="1"/>
    </xf>
    <xf numFmtId="4" fontId="28" fillId="24" borderId="26" xfId="0" applyNumberFormat="1" applyFont="1" applyFill="1" applyBorder="1" applyAlignment="1">
      <alignment horizontal="right" vertical="top"/>
    </xf>
    <xf numFmtId="49" fontId="20" fillId="24" borderId="27" xfId="0" applyNumberFormat="1" applyFont="1" applyFill="1" applyBorder="1" applyAlignment="1">
      <alignment vertical="top" wrapText="1"/>
    </xf>
    <xf numFmtId="0" fontId="20" fillId="24" borderId="27" xfId="0" applyFont="1" applyFill="1" applyBorder="1" applyAlignment="1">
      <alignment vertical="top" wrapText="1"/>
    </xf>
    <xf numFmtId="4" fontId="20" fillId="24" borderId="27" xfId="0" applyNumberFormat="1" applyFont="1" applyFill="1" applyBorder="1" applyAlignment="1">
      <alignment horizontal="right" vertical="top"/>
    </xf>
    <xf numFmtId="49" fontId="21" fillId="24" borderId="27" xfId="0" applyNumberFormat="1" applyFont="1" applyFill="1" applyBorder="1" applyAlignment="1">
      <alignment vertical="top" wrapText="1"/>
    </xf>
    <xf numFmtId="0" fontId="21" fillId="24" borderId="27" xfId="0" applyNumberFormat="1" applyFont="1" applyFill="1" applyBorder="1" applyAlignment="1">
      <alignment vertical="top" wrapText="1"/>
    </xf>
    <xf numFmtId="4" fontId="21" fillId="24" borderId="27" xfId="0" applyNumberFormat="1" applyFont="1" applyFill="1" applyBorder="1" applyAlignment="1">
      <alignment horizontal="right" vertical="top"/>
    </xf>
    <xf numFmtId="0" fontId="21" fillId="24" borderId="0" xfId="0" applyFont="1" applyFill="1" applyAlignment="1">
      <alignment horizontal="center" vertical="top"/>
    </xf>
    <xf numFmtId="0" fontId="21" fillId="24" borderId="27" xfId="0" applyFont="1" applyFill="1" applyBorder="1" applyAlignment="1">
      <alignment vertical="top" wrapText="1"/>
    </xf>
    <xf numFmtId="0" fontId="21" fillId="24" borderId="0" xfId="0" applyFont="1" applyFill="1" applyAlignment="1">
      <alignment vertical="top" wrapText="1"/>
    </xf>
    <xf numFmtId="0" fontId="21" fillId="24" borderId="28" xfId="0" applyNumberFormat="1" applyFont="1" applyFill="1" applyBorder="1" applyAlignment="1">
      <alignment vertical="top" wrapText="1"/>
    </xf>
    <xf numFmtId="0" fontId="21" fillId="24" borderId="29" xfId="0" applyNumberFormat="1" applyFont="1" applyFill="1" applyBorder="1" applyAlignment="1">
      <alignment vertical="top" wrapText="1"/>
    </xf>
    <xf numFmtId="0" fontId="21" fillId="24" borderId="12" xfId="0" applyNumberFormat="1" applyFont="1" applyFill="1" applyBorder="1" applyAlignment="1">
      <alignment vertical="top" wrapText="1"/>
    </xf>
    <xf numFmtId="0" fontId="21" fillId="24" borderId="28" xfId="0" applyFont="1" applyFill="1" applyBorder="1" applyAlignment="1">
      <alignment vertical="top" wrapText="1"/>
    </xf>
    <xf numFmtId="4" fontId="24" fillId="24" borderId="27" xfId="0" applyNumberFormat="1" applyFont="1" applyFill="1" applyBorder="1" applyAlignment="1">
      <alignment horizontal="right" vertical="top"/>
    </xf>
    <xf numFmtId="4" fontId="28" fillId="24" borderId="27" xfId="0" applyNumberFormat="1" applyFont="1" applyFill="1" applyBorder="1" applyAlignment="1">
      <alignment horizontal="right" vertical="top"/>
    </xf>
    <xf numFmtId="0" fontId="21" fillId="24" borderId="27" xfId="0" applyFont="1" applyFill="1" applyBorder="1" applyAlignment="1">
      <alignment horizontal="justify" vertical="top" wrapText="1"/>
    </xf>
    <xf numFmtId="0" fontId="20" fillId="24" borderId="29" xfId="0" applyFont="1" applyFill="1" applyBorder="1" applyAlignment="1">
      <alignment vertical="top" wrapText="1"/>
    </xf>
    <xf numFmtId="49" fontId="21" fillId="24" borderId="28" xfId="0" applyNumberFormat="1" applyFont="1" applyFill="1" applyBorder="1" applyAlignment="1">
      <alignment vertical="top" wrapText="1"/>
    </xf>
    <xf numFmtId="49" fontId="20" fillId="24" borderId="29" xfId="0" applyNumberFormat="1" applyFont="1" applyFill="1" applyBorder="1" applyAlignment="1">
      <alignment vertical="top" wrapText="1"/>
    </xf>
    <xf numFmtId="0" fontId="21" fillId="24" borderId="12" xfId="42" applyFont="1" applyFill="1" applyBorder="1" applyAlignment="1" applyProtection="1">
      <alignment wrapText="1"/>
      <protection/>
    </xf>
    <xf numFmtId="0" fontId="21" fillId="24" borderId="12" xfId="0" applyFont="1" applyFill="1" applyBorder="1" applyAlignment="1">
      <alignment wrapText="1"/>
    </xf>
    <xf numFmtId="0" fontId="21" fillId="24" borderId="0" xfId="42" applyFont="1" applyFill="1" applyAlignment="1" applyProtection="1">
      <alignment wrapText="1"/>
      <protection/>
    </xf>
    <xf numFmtId="4" fontId="21" fillId="24" borderId="29" xfId="0" applyNumberFormat="1" applyFont="1" applyFill="1" applyBorder="1" applyAlignment="1">
      <alignment horizontal="right" vertical="top"/>
    </xf>
    <xf numFmtId="4" fontId="21" fillId="24" borderId="12" xfId="0" applyNumberFormat="1" applyFont="1" applyFill="1" applyBorder="1" applyAlignment="1">
      <alignment horizontal="right" vertical="top"/>
    </xf>
    <xf numFmtId="4" fontId="21" fillId="24" borderId="28" xfId="0" applyNumberFormat="1" applyFont="1" applyFill="1" applyBorder="1" applyAlignment="1">
      <alignment horizontal="right" vertical="top"/>
    </xf>
    <xf numFmtId="0" fontId="21" fillId="24" borderId="0" xfId="0" applyFont="1" applyFill="1" applyAlignment="1">
      <alignment wrapText="1"/>
    </xf>
    <xf numFmtId="4" fontId="21" fillId="24" borderId="30" xfId="0" applyNumberFormat="1" applyFont="1" applyFill="1" applyBorder="1" applyAlignment="1">
      <alignment horizontal="right" vertical="top"/>
    </xf>
    <xf numFmtId="4" fontId="21" fillId="24" borderId="12" xfId="0" applyNumberFormat="1" applyFont="1" applyFill="1" applyBorder="1" applyAlignment="1">
      <alignment horizontal="right"/>
    </xf>
    <xf numFmtId="0" fontId="20" fillId="24" borderId="31" xfId="0" applyFont="1" applyFill="1" applyBorder="1" applyAlignment="1">
      <alignment wrapText="1"/>
    </xf>
    <xf numFmtId="49" fontId="21" fillId="24" borderId="29" xfId="0" applyNumberFormat="1" applyFont="1" applyFill="1" applyBorder="1" applyAlignment="1">
      <alignment vertical="top" wrapText="1"/>
    </xf>
    <xf numFmtId="0" fontId="21" fillId="24" borderId="31" xfId="0" applyFont="1" applyFill="1" applyBorder="1" applyAlignment="1">
      <alignment wrapText="1"/>
    </xf>
    <xf numFmtId="49" fontId="20" fillId="24" borderId="32" xfId="0" applyNumberFormat="1" applyFont="1" applyFill="1" applyBorder="1" applyAlignment="1">
      <alignment vertical="top" wrapText="1"/>
    </xf>
    <xf numFmtId="0" fontId="20" fillId="24" borderId="32" xfId="0" applyFont="1" applyFill="1" applyBorder="1" applyAlignment="1">
      <alignment/>
    </xf>
    <xf numFmtId="4" fontId="20" fillId="24" borderId="32" xfId="0" applyNumberFormat="1" applyFont="1" applyFill="1" applyBorder="1" applyAlignment="1">
      <alignment/>
    </xf>
    <xf numFmtId="49" fontId="20" fillId="24" borderId="17" xfId="0" applyNumberFormat="1" applyFont="1" applyFill="1" applyBorder="1" applyAlignment="1">
      <alignment vertical="top" wrapText="1"/>
    </xf>
    <xf numFmtId="0" fontId="20" fillId="24" borderId="17" xfId="0" applyFont="1" applyFill="1" applyBorder="1" applyAlignment="1">
      <alignment wrapText="1"/>
    </xf>
    <xf numFmtId="4" fontId="20" fillId="24" borderId="17" xfId="0" applyNumberFormat="1" applyFont="1" applyFill="1" applyBorder="1" applyAlignment="1">
      <alignment/>
    </xf>
    <xf numFmtId="0" fontId="21" fillId="24" borderId="17" xfId="0" applyFont="1" applyFill="1" applyBorder="1" applyAlignment="1">
      <alignment/>
    </xf>
    <xf numFmtId="0" fontId="21" fillId="24" borderId="17" xfId="0" applyFont="1" applyFill="1" applyBorder="1" applyAlignment="1">
      <alignment wrapText="1"/>
    </xf>
    <xf numFmtId="4" fontId="24" fillId="24" borderId="17" xfId="0" applyNumberFormat="1" applyFont="1" applyFill="1" applyBorder="1" applyAlignment="1">
      <alignment/>
    </xf>
    <xf numFmtId="0" fontId="21" fillId="24" borderId="33" xfId="0" applyFont="1" applyFill="1" applyBorder="1" applyAlignment="1">
      <alignment wrapText="1"/>
    </xf>
    <xf numFmtId="4" fontId="21" fillId="24" borderId="17" xfId="0" applyNumberFormat="1" applyFont="1" applyFill="1" applyBorder="1" applyAlignment="1">
      <alignment/>
    </xf>
    <xf numFmtId="49" fontId="20" fillId="24" borderId="12" xfId="0" applyNumberFormat="1" applyFont="1" applyFill="1" applyBorder="1" applyAlignment="1">
      <alignment vertical="top" wrapText="1"/>
    </xf>
    <xf numFmtId="4" fontId="21" fillId="24" borderId="12" xfId="0" applyNumberFormat="1" applyFont="1" applyFill="1" applyBorder="1" applyAlignment="1">
      <alignment/>
    </xf>
    <xf numFmtId="4" fontId="21" fillId="24" borderId="34" xfId="0" applyNumberFormat="1" applyFont="1" applyFill="1" applyBorder="1" applyAlignment="1">
      <alignment/>
    </xf>
    <xf numFmtId="49" fontId="21" fillId="24" borderId="17" xfId="0" applyNumberFormat="1" applyFont="1" applyFill="1" applyBorder="1" applyAlignment="1">
      <alignment vertical="top" wrapText="1"/>
    </xf>
    <xf numFmtId="49" fontId="21" fillId="24" borderId="34" xfId="0" applyNumberFormat="1" applyFont="1" applyFill="1" applyBorder="1" applyAlignment="1">
      <alignment vertical="top" wrapText="1"/>
    </xf>
    <xf numFmtId="0" fontId="21" fillId="24" borderId="17" xfId="59" applyFont="1" applyFill="1" applyBorder="1" applyAlignment="1">
      <alignment vertical="top" wrapText="1"/>
      <protection/>
    </xf>
    <xf numFmtId="0" fontId="20" fillId="24" borderId="0" xfId="0" applyFont="1" applyFill="1" applyAlignment="1">
      <alignment wrapText="1"/>
    </xf>
    <xf numFmtId="0" fontId="21" fillId="24" borderId="0" xfId="0" applyFont="1" applyFill="1" applyAlignment="1">
      <alignment vertical="center" wrapText="1"/>
    </xf>
    <xf numFmtId="0" fontId="21" fillId="24" borderId="12" xfId="0" applyFont="1" applyFill="1" applyBorder="1" applyAlignment="1">
      <alignment horizontal="justify"/>
    </xf>
    <xf numFmtId="0" fontId="21" fillId="24" borderId="34" xfId="0" applyFont="1" applyFill="1" applyBorder="1" applyAlignment="1">
      <alignment horizontal="justify"/>
    </xf>
    <xf numFmtId="0" fontId="21" fillId="24" borderId="17" xfId="0" applyFont="1" applyFill="1" applyBorder="1" applyAlignment="1">
      <alignment horizontal="left" wrapText="1" indent="2"/>
    </xf>
    <xf numFmtId="0" fontId="21" fillId="24" borderId="17" xfId="0" applyFont="1" applyFill="1" applyBorder="1" applyAlignment="1">
      <alignment horizontal="left" wrapText="1"/>
    </xf>
    <xf numFmtId="0" fontId="21" fillId="24" borderId="12" xfId="56" applyFont="1" applyFill="1" applyBorder="1" applyAlignment="1">
      <alignment horizontal="center" wrapText="1"/>
      <protection/>
    </xf>
    <xf numFmtId="0" fontId="21" fillId="24" borderId="33" xfId="0" applyFont="1" applyFill="1" applyBorder="1" applyAlignment="1">
      <alignment/>
    </xf>
    <xf numFmtId="0" fontId="21" fillId="24" borderId="35" xfId="0" applyFont="1" applyFill="1" applyBorder="1" applyAlignment="1">
      <alignment horizontal="left" wrapText="1" indent="2"/>
    </xf>
    <xf numFmtId="4" fontId="21" fillId="24" borderId="35" xfId="0" applyNumberFormat="1" applyFont="1" applyFill="1" applyBorder="1" applyAlignment="1">
      <alignment/>
    </xf>
    <xf numFmtId="0" fontId="20" fillId="24" borderId="12" xfId="0" applyFont="1" applyFill="1" applyBorder="1" applyAlignment="1">
      <alignment/>
    </xf>
    <xf numFmtId="49" fontId="21" fillId="24" borderId="35" xfId="0" applyNumberFormat="1" applyFont="1" applyFill="1" applyBorder="1" applyAlignment="1">
      <alignment vertical="top" wrapText="1"/>
    </xf>
    <xf numFmtId="0" fontId="20" fillId="24" borderId="34" xfId="0" applyFont="1" applyFill="1" applyBorder="1" applyAlignment="1">
      <alignment/>
    </xf>
    <xf numFmtId="0" fontId="21" fillId="24" borderId="35" xfId="0" applyFont="1" applyFill="1" applyBorder="1" applyAlignment="1">
      <alignment horizontal="left" wrapText="1"/>
    </xf>
    <xf numFmtId="0" fontId="20" fillId="24" borderId="36" xfId="0" applyFont="1" applyFill="1" applyBorder="1" applyAlignment="1">
      <alignment wrapText="1"/>
    </xf>
    <xf numFmtId="0" fontId="21" fillId="24" borderId="0" xfId="61" applyFont="1" applyFill="1">
      <alignment/>
      <protection/>
    </xf>
    <xf numFmtId="49" fontId="21" fillId="24" borderId="0" xfId="61" applyNumberFormat="1" applyFont="1" applyFill="1" applyBorder="1" applyAlignment="1">
      <alignment horizontal="right"/>
      <protection/>
    </xf>
    <xf numFmtId="0" fontId="21" fillId="24" borderId="0" xfId="61" applyFont="1" applyFill="1" applyAlignment="1">
      <alignment horizontal="right"/>
      <protection/>
    </xf>
    <xf numFmtId="49" fontId="21" fillId="24" borderId="0" xfId="61" applyNumberFormat="1" applyFont="1" applyFill="1" applyAlignment="1">
      <alignment horizontal="right"/>
      <protection/>
    </xf>
    <xf numFmtId="0" fontId="23" fillId="24" borderId="20" xfId="61" applyFont="1" applyFill="1" applyBorder="1" applyAlignment="1">
      <alignment horizontal="center" vertical="center" wrapText="1"/>
      <protection/>
    </xf>
    <xf numFmtId="205" fontId="21" fillId="24" borderId="0" xfId="61" applyNumberFormat="1" applyFont="1" applyFill="1">
      <alignment/>
      <protection/>
    </xf>
    <xf numFmtId="1" fontId="21" fillId="24" borderId="0" xfId="61" applyNumberFormat="1" applyFont="1" applyFill="1">
      <alignment/>
      <protection/>
    </xf>
    <xf numFmtId="0" fontId="29" fillId="24" borderId="15" xfId="61" applyFont="1" applyFill="1" applyBorder="1" applyAlignment="1">
      <alignment vertical="center" wrapText="1"/>
      <protection/>
    </xf>
    <xf numFmtId="0" fontId="19" fillId="24" borderId="16" xfId="61" applyFont="1" applyFill="1" applyBorder="1" applyAlignment="1">
      <alignment vertical="center" wrapText="1"/>
      <protection/>
    </xf>
    <xf numFmtId="49" fontId="19" fillId="24" borderId="16" xfId="60" applyNumberFormat="1" applyFont="1" applyFill="1" applyBorder="1" applyAlignment="1">
      <alignment vertical="top" wrapText="1"/>
      <protection/>
    </xf>
    <xf numFmtId="0" fontId="19" fillId="24" borderId="16" xfId="61" applyFont="1" applyFill="1" applyBorder="1" applyAlignment="1">
      <alignment vertical="top" wrapText="1"/>
      <protection/>
    </xf>
    <xf numFmtId="0" fontId="19" fillId="24" borderId="18" xfId="61" applyFont="1" applyFill="1" applyBorder="1" applyAlignment="1">
      <alignment vertical="top" wrapText="1"/>
      <protection/>
    </xf>
    <xf numFmtId="0" fontId="20" fillId="24" borderId="0" xfId="57" applyFont="1" applyFill="1" applyAlignment="1">
      <alignment horizontal="center" vertical="top" wrapText="1"/>
      <protection/>
    </xf>
    <xf numFmtId="0" fontId="20" fillId="24" borderId="0" xfId="56" applyFont="1" applyFill="1" applyAlignment="1">
      <alignment horizontal="centerContinuous" vertical="top" wrapText="1"/>
      <protection/>
    </xf>
    <xf numFmtId="0" fontId="23" fillId="24" borderId="10" xfId="56" applyFont="1" applyFill="1" applyBorder="1" applyAlignment="1">
      <alignment horizontal="center" vertical="top" wrapText="1"/>
      <protection/>
    </xf>
    <xf numFmtId="0" fontId="21" fillId="24" borderId="21" xfId="56" applyFont="1" applyFill="1" applyBorder="1" applyAlignment="1">
      <alignment horizontal="left" vertical="top" wrapText="1"/>
      <protection/>
    </xf>
    <xf numFmtId="0" fontId="20" fillId="24" borderId="12" xfId="56" applyFont="1" applyFill="1" applyBorder="1" applyAlignment="1">
      <alignment horizontal="left" vertical="top" wrapText="1"/>
      <protection/>
    </xf>
    <xf numFmtId="49" fontId="20" fillId="24" borderId="0" xfId="56" applyNumberFormat="1" applyFont="1" applyFill="1" applyAlignment="1">
      <alignment horizontal="center" vertical="center" wrapText="1"/>
      <protection/>
    </xf>
    <xf numFmtId="49" fontId="21" fillId="24" borderId="0" xfId="56" applyNumberFormat="1" applyFont="1" applyFill="1" applyAlignment="1">
      <alignment horizontal="center" vertical="top" wrapText="1"/>
      <protection/>
    </xf>
    <xf numFmtId="49" fontId="21" fillId="24" borderId="0" xfId="56" applyNumberFormat="1" applyFont="1" applyFill="1" applyAlignment="1">
      <alignment horizontal="center" vertical="center" wrapText="1"/>
      <protection/>
    </xf>
    <xf numFmtId="4" fontId="21" fillId="24" borderId="0" xfId="56" applyNumberFormat="1" applyFont="1" applyFill="1" applyAlignment="1">
      <alignment horizontal="right" vertical="center"/>
      <protection/>
    </xf>
    <xf numFmtId="49" fontId="21" fillId="24" borderId="0" xfId="56" applyNumberFormat="1" applyFont="1" applyFill="1" applyAlignment="1">
      <alignment horizontal="right" vertical="center" wrapText="1"/>
      <protection/>
    </xf>
    <xf numFmtId="49" fontId="23" fillId="24" borderId="20" xfId="56" applyNumberFormat="1" applyFont="1" applyFill="1" applyBorder="1" applyAlignment="1">
      <alignment horizontal="center" vertical="center" wrapText="1"/>
      <protection/>
    </xf>
    <xf numFmtId="4" fontId="23" fillId="24" borderId="20" xfId="56" applyNumberFormat="1" applyFont="1" applyFill="1" applyBorder="1" applyAlignment="1">
      <alignment horizontal="center" vertical="center"/>
      <protection/>
    </xf>
    <xf numFmtId="4" fontId="21" fillId="24" borderId="0" xfId="56" applyNumberFormat="1" applyFont="1" applyFill="1" applyAlignment="1">
      <alignment wrapText="1"/>
      <protection/>
    </xf>
    <xf numFmtId="4" fontId="21" fillId="24" borderId="37" xfId="56" applyNumberFormat="1" applyFont="1" applyFill="1" applyBorder="1" applyAlignment="1">
      <alignment vertical="top" wrapText="1"/>
      <protection/>
    </xf>
    <xf numFmtId="0" fontId="20" fillId="24" borderId="21" xfId="56" applyFont="1" applyFill="1" applyBorder="1" applyAlignment="1">
      <alignment horizontal="center" wrapText="1"/>
      <protection/>
    </xf>
    <xf numFmtId="4" fontId="20" fillId="24" borderId="21" xfId="56" applyNumberFormat="1" applyFont="1" applyFill="1" applyBorder="1" applyAlignment="1">
      <alignment horizontal="right"/>
      <protection/>
    </xf>
    <xf numFmtId="0" fontId="21" fillId="24" borderId="37" xfId="56" applyFont="1" applyFill="1" applyBorder="1" applyAlignment="1">
      <alignment vertical="top" wrapText="1"/>
      <protection/>
    </xf>
    <xf numFmtId="0" fontId="21" fillId="24" borderId="0" xfId="56" applyFont="1" applyFill="1" applyAlignment="1">
      <alignment wrapText="1"/>
      <protection/>
    </xf>
    <xf numFmtId="0" fontId="21" fillId="24" borderId="38" xfId="56" applyFont="1" applyFill="1" applyBorder="1" applyAlignment="1">
      <alignment horizontal="left" wrapText="1"/>
      <protection/>
    </xf>
    <xf numFmtId="0" fontId="21" fillId="24" borderId="38" xfId="56" applyFont="1" applyFill="1" applyBorder="1" applyAlignment="1">
      <alignment horizontal="center" wrapText="1"/>
      <protection/>
    </xf>
    <xf numFmtId="0" fontId="21" fillId="24" borderId="38" xfId="56" applyFont="1" applyFill="1" applyBorder="1" applyAlignment="1">
      <alignment horizontal="center"/>
      <protection/>
    </xf>
    <xf numFmtId="4" fontId="21" fillId="24" borderId="38" xfId="56" applyNumberFormat="1" applyFont="1" applyFill="1" applyBorder="1" applyAlignment="1">
      <alignment horizontal="right"/>
      <protection/>
    </xf>
    <xf numFmtId="0" fontId="20" fillId="24" borderId="39" xfId="56" applyFont="1" applyFill="1" applyBorder="1" applyAlignment="1">
      <alignment wrapText="1"/>
      <protection/>
    </xf>
    <xf numFmtId="0" fontId="20" fillId="24" borderId="39" xfId="56" applyFont="1" applyFill="1" applyBorder="1" applyAlignment="1">
      <alignment horizontal="center" wrapText="1"/>
      <protection/>
    </xf>
    <xf numFmtId="49" fontId="20" fillId="24" borderId="39" xfId="56" applyNumberFormat="1" applyFont="1" applyFill="1" applyBorder="1" applyAlignment="1">
      <alignment horizontal="center" wrapText="1"/>
      <protection/>
    </xf>
    <xf numFmtId="4" fontId="20" fillId="24" borderId="39" xfId="56" applyNumberFormat="1" applyFont="1" applyFill="1" applyBorder="1" applyAlignment="1">
      <alignment horizontal="right"/>
      <protection/>
    </xf>
    <xf numFmtId="0" fontId="24" fillId="24" borderId="16" xfId="58" applyFont="1" applyFill="1" applyBorder="1" applyAlignment="1">
      <alignment horizontal="center" wrapText="1"/>
      <protection/>
    </xf>
    <xf numFmtId="0" fontId="21" fillId="24" borderId="18" xfId="58" applyFont="1" applyFill="1" applyBorder="1" applyAlignment="1">
      <alignment horizontal="center" wrapText="1"/>
      <protection/>
    </xf>
    <xf numFmtId="0" fontId="21" fillId="24" borderId="18" xfId="58" applyFont="1" applyFill="1" applyBorder="1" applyAlignment="1">
      <alignment horizontal="center"/>
      <protection/>
    </xf>
    <xf numFmtId="4" fontId="21" fillId="24" borderId="18" xfId="58" applyNumberFormat="1" applyFont="1" applyFill="1" applyBorder="1" applyAlignment="1">
      <alignment horizontal="right"/>
      <protection/>
    </xf>
    <xf numFmtId="0" fontId="21" fillId="24" borderId="21" xfId="58" applyFont="1" applyFill="1" applyBorder="1" applyAlignment="1">
      <alignment horizontal="center" wrapText="1"/>
      <protection/>
    </xf>
    <xf numFmtId="4" fontId="21" fillId="24" borderId="16" xfId="56" applyNumberFormat="1" applyFont="1" applyFill="1" applyBorder="1" applyAlignment="1">
      <alignment vertical="top" wrapText="1"/>
      <protection/>
    </xf>
    <xf numFmtId="0" fontId="21" fillId="24" borderId="15" xfId="56" applyFont="1" applyFill="1" applyBorder="1" applyAlignment="1">
      <alignment horizontal="left" wrapText="1"/>
      <protection/>
    </xf>
    <xf numFmtId="49" fontId="21" fillId="24" borderId="15" xfId="58" applyNumberFormat="1" applyFont="1" applyFill="1" applyBorder="1" applyAlignment="1">
      <alignment horizontal="center" wrapText="1"/>
      <protection/>
    </xf>
    <xf numFmtId="0" fontId="21" fillId="24" borderId="15" xfId="58" applyFont="1" applyFill="1" applyBorder="1" applyAlignment="1">
      <alignment horizontal="center" wrapText="1"/>
      <protection/>
    </xf>
    <xf numFmtId="0" fontId="21" fillId="24" borderId="15" xfId="58" applyFont="1" applyFill="1" applyBorder="1" applyAlignment="1">
      <alignment horizontal="center"/>
      <protection/>
    </xf>
    <xf numFmtId="0" fontId="21" fillId="24" borderId="18" xfId="58" applyFont="1" applyFill="1" applyBorder="1" applyAlignment="1">
      <alignment horizontal="left" vertical="top" wrapText="1"/>
      <protection/>
    </xf>
    <xf numFmtId="49" fontId="21" fillId="24" borderId="18" xfId="58" applyNumberFormat="1" applyFont="1" applyFill="1" applyBorder="1" applyAlignment="1">
      <alignment horizontal="center" wrapText="1"/>
      <protection/>
    </xf>
    <xf numFmtId="0" fontId="25" fillId="24" borderId="19" xfId="0" applyFont="1" applyFill="1" applyBorder="1" applyAlignment="1">
      <alignment wrapText="1"/>
    </xf>
    <xf numFmtId="4" fontId="24" fillId="24" borderId="19" xfId="56" applyNumberFormat="1" applyFont="1" applyFill="1" applyBorder="1" applyAlignment="1">
      <alignment horizontal="right"/>
      <protection/>
    </xf>
    <xf numFmtId="49" fontId="20" fillId="24" borderId="20" xfId="56" applyNumberFormat="1" applyFont="1" applyFill="1" applyBorder="1" applyAlignment="1">
      <alignment horizontal="center" wrapText="1"/>
      <protection/>
    </xf>
    <xf numFmtId="0" fontId="21" fillId="24" borderId="20" xfId="56" applyFont="1" applyFill="1" applyBorder="1" applyAlignment="1">
      <alignment horizontal="center" wrapText="1"/>
      <protection/>
    </xf>
    <xf numFmtId="0" fontId="21" fillId="24" borderId="20" xfId="56" applyFont="1" applyFill="1" applyBorder="1" applyAlignment="1">
      <alignment horizontal="center"/>
      <protection/>
    </xf>
    <xf numFmtId="0" fontId="21" fillId="24" borderId="20" xfId="56" applyFont="1" applyFill="1" applyBorder="1" applyAlignment="1">
      <alignment wrapText="1"/>
      <protection/>
    </xf>
    <xf numFmtId="4" fontId="20" fillId="24" borderId="20" xfId="56" applyNumberFormat="1" applyFont="1" applyFill="1" applyBorder="1" applyAlignment="1">
      <alignment horizontal="right"/>
      <protection/>
    </xf>
    <xf numFmtId="49" fontId="20" fillId="24" borderId="10" xfId="56" applyNumberFormat="1" applyFont="1" applyFill="1" applyBorder="1" applyAlignment="1">
      <alignment horizontal="center" wrapText="1"/>
      <protection/>
    </xf>
    <xf numFmtId="0" fontId="21" fillId="24" borderId="10" xfId="56" applyFont="1" applyFill="1" applyBorder="1" applyAlignment="1">
      <alignment horizontal="center" wrapText="1"/>
      <protection/>
    </xf>
    <xf numFmtId="0" fontId="21" fillId="24" borderId="10" xfId="56" applyFont="1" applyFill="1" applyBorder="1" applyAlignment="1">
      <alignment horizontal="center"/>
      <protection/>
    </xf>
    <xf numFmtId="0" fontId="21" fillId="24" borderId="10" xfId="56" applyFont="1" applyFill="1" applyBorder="1" applyAlignment="1">
      <alignment wrapText="1"/>
      <protection/>
    </xf>
    <xf numFmtId="4" fontId="20" fillId="24" borderId="10" xfId="56" applyNumberFormat="1" applyFont="1" applyFill="1" applyBorder="1" applyAlignment="1">
      <alignment horizontal="right"/>
      <protection/>
    </xf>
    <xf numFmtId="0" fontId="21" fillId="24" borderId="15" xfId="56" applyFont="1" applyFill="1" applyBorder="1" applyAlignment="1">
      <alignment horizontal="center" wrapText="1"/>
      <protection/>
    </xf>
    <xf numFmtId="4" fontId="24" fillId="24" borderId="15" xfId="56" applyNumberFormat="1" applyFont="1" applyFill="1" applyBorder="1" applyAlignment="1">
      <alignment horizontal="right"/>
      <protection/>
    </xf>
    <xf numFmtId="0" fontId="20" fillId="24" borderId="10" xfId="56" applyFont="1" applyFill="1" applyBorder="1" applyAlignment="1">
      <alignment horizontal="left" vertical="top" wrapText="1"/>
      <protection/>
    </xf>
    <xf numFmtId="0" fontId="21" fillId="24" borderId="38" xfId="56" applyFont="1" applyFill="1" applyBorder="1" applyAlignment="1">
      <alignment horizontal="left" vertical="top" wrapText="1"/>
      <protection/>
    </xf>
    <xf numFmtId="0" fontId="20" fillId="24" borderId="20" xfId="56" applyFont="1" applyFill="1" applyBorder="1" applyAlignment="1">
      <alignment horizontal="left" vertical="top" wrapText="1"/>
      <protection/>
    </xf>
    <xf numFmtId="0" fontId="20" fillId="24" borderId="0" xfId="56" applyFont="1" applyFill="1" applyAlignment="1">
      <alignment horizontal="left" vertical="top" wrapText="1"/>
      <protection/>
    </xf>
    <xf numFmtId="0" fontId="21" fillId="24" borderId="0" xfId="56" applyFont="1" applyFill="1" applyAlignment="1">
      <alignment horizontal="left" vertical="top" wrapText="1"/>
      <protection/>
    </xf>
    <xf numFmtId="0" fontId="23" fillId="24" borderId="20" xfId="56" applyFont="1" applyFill="1" applyBorder="1" applyAlignment="1">
      <alignment horizontal="left" vertical="top" wrapText="1"/>
      <protection/>
    </xf>
    <xf numFmtId="0" fontId="25" fillId="24" borderId="12" xfId="0" applyFont="1" applyFill="1" applyBorder="1" applyAlignment="1">
      <alignment horizontal="left" vertical="top" wrapText="1"/>
    </xf>
    <xf numFmtId="0" fontId="21" fillId="24" borderId="16" xfId="0" applyFont="1" applyFill="1" applyBorder="1" applyAlignment="1">
      <alignment horizontal="left" vertical="top" wrapText="1"/>
    </xf>
    <xf numFmtId="0" fontId="25" fillId="24" borderId="16" xfId="0" applyFont="1" applyFill="1" applyBorder="1" applyAlignment="1">
      <alignment horizontal="left" vertical="top" wrapText="1"/>
    </xf>
    <xf numFmtId="0" fontId="20" fillId="24" borderId="39" xfId="56" applyFont="1" applyFill="1" applyBorder="1" applyAlignment="1">
      <alignment horizontal="left" vertical="top" wrapText="1"/>
      <protection/>
    </xf>
    <xf numFmtId="49" fontId="27" fillId="24" borderId="20" xfId="62" applyNumberFormat="1" applyFont="1" applyFill="1" applyBorder="1" applyAlignment="1">
      <alignment horizontal="left" vertical="top" wrapText="1"/>
      <protection/>
    </xf>
    <xf numFmtId="0" fontId="21" fillId="24" borderId="16" xfId="63" applyNumberFormat="1" applyFont="1" applyFill="1" applyBorder="1" applyAlignment="1">
      <alignment horizontal="left" vertical="top" wrapText="1"/>
      <protection/>
    </xf>
    <xf numFmtId="0" fontId="21" fillId="24" borderId="16" xfId="0" applyNumberFormat="1" applyFont="1" applyFill="1" applyBorder="1" applyAlignment="1">
      <alignment horizontal="left" vertical="top" wrapText="1"/>
    </xf>
    <xf numFmtId="0" fontId="21" fillId="24" borderId="17" xfId="54" applyFont="1" applyFill="1" applyBorder="1" applyAlignment="1">
      <alignment horizontal="left" vertical="top" wrapText="1"/>
      <protection/>
    </xf>
    <xf numFmtId="0" fontId="21" fillId="24" borderId="17" xfId="63" applyNumberFormat="1" applyFont="1" applyFill="1" applyBorder="1" applyAlignment="1">
      <alignment horizontal="left" vertical="top" wrapText="1"/>
      <protection/>
    </xf>
    <xf numFmtId="0" fontId="21" fillId="24" borderId="16" xfId="54" applyFont="1" applyFill="1" applyBorder="1" applyAlignment="1">
      <alignment horizontal="left" vertical="top" wrapText="1"/>
      <protection/>
    </xf>
    <xf numFmtId="49" fontId="20" fillId="24" borderId="0" xfId="57" applyNumberFormat="1" applyFont="1" applyFill="1" applyAlignment="1">
      <alignment horizontal="center" vertical="center" wrapText="1"/>
      <protection/>
    </xf>
    <xf numFmtId="49" fontId="21" fillId="24" borderId="0" xfId="57" applyNumberFormat="1" applyFont="1" applyFill="1" applyAlignment="1">
      <alignment horizontal="center" vertical="top" wrapText="1"/>
      <protection/>
    </xf>
    <xf numFmtId="0" fontId="21" fillId="24" borderId="0" xfId="57" applyFont="1" applyFill="1" applyAlignment="1">
      <alignment vertical="top"/>
      <protection/>
    </xf>
    <xf numFmtId="49" fontId="21" fillId="24" borderId="0" xfId="57" applyNumberFormat="1" applyFont="1" applyFill="1" applyAlignment="1">
      <alignment horizontal="center" vertical="center" wrapText="1"/>
      <protection/>
    </xf>
    <xf numFmtId="4" fontId="21" fillId="24" borderId="0" xfId="57" applyNumberFormat="1" applyFont="1" applyFill="1" applyAlignment="1">
      <alignment horizontal="right" vertical="center"/>
      <protection/>
    </xf>
    <xf numFmtId="0" fontId="21" fillId="24" borderId="14" xfId="56" applyFont="1" applyFill="1" applyBorder="1" applyAlignment="1">
      <alignment horizontal="left" wrapText="1"/>
      <protection/>
    </xf>
    <xf numFmtId="0" fontId="21" fillId="24" borderId="14" xfId="56" applyFont="1" applyFill="1" applyBorder="1" applyAlignment="1">
      <alignment horizontal="center"/>
      <protection/>
    </xf>
    <xf numFmtId="4" fontId="28" fillId="24" borderId="40" xfId="56" applyNumberFormat="1" applyFont="1" applyFill="1" applyBorder="1" applyAlignment="1">
      <alignment horizontal="right"/>
      <protection/>
    </xf>
    <xf numFmtId="0" fontId="21" fillId="24" borderId="0" xfId="56" applyFont="1" applyFill="1" applyAlignment="1">
      <alignment horizontal="right" vertical="top"/>
      <protection/>
    </xf>
    <xf numFmtId="0" fontId="21" fillId="24" borderId="0" xfId="56" applyFont="1" applyFill="1" applyBorder="1" applyAlignment="1">
      <alignment vertical="top"/>
      <protection/>
    </xf>
    <xf numFmtId="0" fontId="21" fillId="24" borderId="0" xfId="56" applyFont="1" applyFill="1" applyBorder="1" applyAlignment="1">
      <alignment/>
      <protection/>
    </xf>
    <xf numFmtId="0" fontId="21" fillId="24" borderId="0" xfId="56" applyFont="1" applyFill="1" applyAlignment="1">
      <alignment horizontal="right" vertical="center"/>
      <protection/>
    </xf>
    <xf numFmtId="0" fontId="23" fillId="24" borderId="41" xfId="56" applyFont="1" applyFill="1" applyBorder="1" applyAlignment="1">
      <alignment horizontal="center" vertical="center" wrapText="1"/>
      <protection/>
    </xf>
    <xf numFmtId="4" fontId="21" fillId="24" borderId="0" xfId="56" applyNumberFormat="1" applyFont="1" applyFill="1" applyBorder="1" applyAlignment="1">
      <alignment vertical="top"/>
      <protection/>
    </xf>
    <xf numFmtId="0" fontId="28" fillId="24" borderId="15" xfId="56" applyFont="1" applyFill="1" applyBorder="1" applyAlignment="1">
      <alignment horizontal="center"/>
      <protection/>
    </xf>
    <xf numFmtId="0" fontId="28" fillId="24" borderId="15" xfId="56" applyFont="1" applyFill="1" applyBorder="1" applyAlignment="1">
      <alignment horizontal="center" wrapText="1"/>
      <protection/>
    </xf>
    <xf numFmtId="0" fontId="20" fillId="24" borderId="15" xfId="56" applyFont="1" applyFill="1" applyBorder="1" applyAlignment="1">
      <alignment horizontal="center"/>
      <protection/>
    </xf>
    <xf numFmtId="0" fontId="24" fillId="24" borderId="0" xfId="56" applyFont="1" applyFill="1" applyBorder="1" applyAlignment="1">
      <alignment horizontal="center"/>
      <protection/>
    </xf>
    <xf numFmtId="4" fontId="24" fillId="24" borderId="0" xfId="56" applyNumberFormat="1" applyFont="1" applyFill="1" applyBorder="1" applyAlignment="1">
      <alignment horizontal="right"/>
      <protection/>
    </xf>
    <xf numFmtId="0" fontId="21" fillId="24" borderId="0" xfId="56" applyFont="1" applyFill="1" applyBorder="1" applyAlignment="1">
      <alignment horizontal="center"/>
      <protection/>
    </xf>
    <xf numFmtId="4" fontId="21" fillId="24" borderId="0" xfId="56" applyNumberFormat="1" applyFont="1" applyFill="1" applyBorder="1" applyAlignment="1">
      <alignment horizontal="right"/>
      <protection/>
    </xf>
    <xf numFmtId="49" fontId="21" fillId="24" borderId="0" xfId="56" applyNumberFormat="1" applyFont="1" applyFill="1" applyBorder="1" applyAlignment="1">
      <alignment horizontal="center"/>
      <protection/>
    </xf>
    <xf numFmtId="4" fontId="21" fillId="24" borderId="39" xfId="56" applyNumberFormat="1" applyFont="1" applyFill="1" applyBorder="1" applyAlignment="1">
      <alignment horizontal="right"/>
      <protection/>
    </xf>
    <xf numFmtId="0" fontId="21" fillId="24" borderId="39" xfId="56" applyFont="1" applyFill="1" applyBorder="1" applyAlignment="1">
      <alignment horizontal="center" wrapText="1"/>
      <protection/>
    </xf>
    <xf numFmtId="4" fontId="21" fillId="24" borderId="14" xfId="56" applyNumberFormat="1" applyFont="1" applyFill="1" applyBorder="1" applyAlignment="1">
      <alignment horizontal="right"/>
      <protection/>
    </xf>
    <xf numFmtId="0" fontId="20" fillId="24" borderId="20" xfId="56" applyFont="1" applyFill="1" applyBorder="1" applyAlignment="1">
      <alignment horizontal="center" wrapText="1"/>
      <protection/>
    </xf>
    <xf numFmtId="4" fontId="28" fillId="24" borderId="20" xfId="56" applyNumberFormat="1" applyFont="1" applyFill="1" applyBorder="1" applyAlignment="1">
      <alignment horizontal="right"/>
      <protection/>
    </xf>
    <xf numFmtId="4" fontId="24" fillId="24" borderId="20" xfId="56" applyNumberFormat="1" applyFont="1" applyFill="1" applyBorder="1" applyAlignment="1">
      <alignment horizontal="right"/>
      <protection/>
    </xf>
    <xf numFmtId="0" fontId="24" fillId="24" borderId="0" xfId="56" applyFont="1" applyFill="1" applyBorder="1" applyAlignment="1">
      <alignment horizontal="center" wrapText="1"/>
      <protection/>
    </xf>
    <xf numFmtId="4" fontId="21" fillId="24" borderId="20" xfId="56" applyNumberFormat="1" applyFont="1" applyFill="1" applyBorder="1" applyAlignment="1">
      <alignment horizontal="right"/>
      <protection/>
    </xf>
    <xf numFmtId="0" fontId="21" fillId="24" borderId="19" xfId="58" applyFont="1" applyFill="1" applyBorder="1" applyAlignment="1">
      <alignment horizontal="center" wrapText="1"/>
      <protection/>
    </xf>
    <xf numFmtId="0" fontId="20" fillId="24" borderId="15" xfId="56" applyFont="1" applyFill="1" applyBorder="1" applyAlignment="1">
      <alignment horizontal="center" vertical="top" wrapText="1"/>
      <protection/>
    </xf>
    <xf numFmtId="4" fontId="20" fillId="24" borderId="15" xfId="56" applyNumberFormat="1" applyFont="1" applyFill="1" applyBorder="1" applyAlignment="1">
      <alignment horizontal="right" vertical="top"/>
      <protection/>
    </xf>
    <xf numFmtId="0" fontId="21" fillId="24" borderId="16" xfId="56" applyFont="1" applyFill="1" applyBorder="1" applyAlignment="1">
      <alignment horizontal="center" vertical="top" wrapText="1"/>
      <protection/>
    </xf>
    <xf numFmtId="4" fontId="24" fillId="24" borderId="16" xfId="56" applyNumberFormat="1" applyFont="1" applyFill="1" applyBorder="1" applyAlignment="1">
      <alignment horizontal="right" vertical="top"/>
      <protection/>
    </xf>
    <xf numFmtId="0" fontId="21" fillId="24" borderId="0" xfId="57" applyFont="1" applyFill="1" applyAlignment="1">
      <alignment horizontal="right" vertical="top"/>
      <protection/>
    </xf>
    <xf numFmtId="0" fontId="21" fillId="24" borderId="0" xfId="57" applyFont="1" applyFill="1" applyAlignment="1">
      <alignment horizontal="right" vertical="center"/>
      <protection/>
    </xf>
    <xf numFmtId="0" fontId="21" fillId="24" borderId="12" xfId="56" applyFont="1" applyFill="1" applyBorder="1" applyAlignment="1">
      <alignment vertical="top" wrapText="1"/>
      <protection/>
    </xf>
    <xf numFmtId="4" fontId="21" fillId="24" borderId="12" xfId="56" applyNumberFormat="1" applyFont="1" applyFill="1" applyBorder="1" applyAlignment="1">
      <alignment vertical="top" wrapText="1"/>
      <protection/>
    </xf>
    <xf numFmtId="0" fontId="21" fillId="24" borderId="0" xfId="0" applyFont="1" applyFill="1" applyAlignment="1">
      <alignment/>
    </xf>
    <xf numFmtId="0" fontId="20" fillId="24" borderId="40" xfId="56" applyFont="1" applyFill="1" applyBorder="1" applyAlignment="1">
      <alignment horizontal="left" vertical="top" wrapText="1"/>
      <protection/>
    </xf>
    <xf numFmtId="0" fontId="20" fillId="24" borderId="0" xfId="57" applyFont="1" applyFill="1" applyAlignment="1">
      <alignment vertical="top" wrapText="1"/>
      <protection/>
    </xf>
    <xf numFmtId="0" fontId="20" fillId="24" borderId="14" xfId="56" applyFont="1" applyFill="1" applyBorder="1" applyAlignment="1">
      <alignment vertical="top" wrapText="1"/>
      <protection/>
    </xf>
    <xf numFmtId="0" fontId="21" fillId="24" borderId="16" xfId="58" applyFont="1" applyFill="1" applyBorder="1" applyAlignment="1">
      <alignment vertical="top" wrapText="1"/>
      <protection/>
    </xf>
    <xf numFmtId="0" fontId="21" fillId="24" borderId="18" xfId="56" applyFont="1" applyFill="1" applyBorder="1" applyAlignment="1">
      <alignment vertical="top" wrapText="1"/>
      <protection/>
    </xf>
    <xf numFmtId="206" fontId="21" fillId="24" borderId="16" xfId="54" applyNumberFormat="1" applyFont="1" applyFill="1" applyBorder="1" applyAlignment="1" applyProtection="1">
      <alignment vertical="top" wrapText="1"/>
      <protection hidden="1"/>
    </xf>
    <xf numFmtId="0" fontId="21" fillId="24" borderId="21" xfId="56" applyFont="1" applyFill="1" applyBorder="1" applyAlignment="1">
      <alignment vertical="top" wrapText="1"/>
      <protection/>
    </xf>
    <xf numFmtId="0" fontId="21" fillId="24" borderId="17" xfId="56" applyFont="1" applyFill="1" applyBorder="1" applyAlignment="1">
      <alignment vertical="top" wrapText="1"/>
      <protection/>
    </xf>
    <xf numFmtId="49" fontId="21" fillId="24" borderId="0" xfId="56" applyNumberFormat="1" applyFont="1" applyFill="1" applyBorder="1" applyAlignment="1">
      <alignment vertical="top" wrapText="1"/>
      <protection/>
    </xf>
    <xf numFmtId="0" fontId="20" fillId="24" borderId="0" xfId="57" applyFont="1" applyFill="1" applyAlignment="1">
      <alignment horizontal="left" vertical="top" wrapText="1"/>
      <protection/>
    </xf>
    <xf numFmtId="0" fontId="21" fillId="24" borderId="0" xfId="57" applyFont="1" applyFill="1" applyAlignment="1">
      <alignment horizontal="left" vertical="top" wrapText="1"/>
      <protection/>
    </xf>
    <xf numFmtId="0" fontId="21" fillId="24" borderId="16" xfId="54" applyFont="1" applyFill="1" applyBorder="1" applyAlignment="1">
      <alignment wrapText="1"/>
      <protection/>
    </xf>
    <xf numFmtId="0" fontId="21" fillId="24" borderId="16" xfId="63" applyNumberFormat="1" applyFont="1" applyFill="1" applyBorder="1" applyAlignment="1">
      <alignment wrapText="1"/>
      <protection/>
    </xf>
    <xf numFmtId="0" fontId="21" fillId="24" borderId="17" xfId="63" applyNumberFormat="1" applyFont="1" applyFill="1" applyBorder="1" applyAlignment="1">
      <alignment wrapText="1"/>
      <protection/>
    </xf>
    <xf numFmtId="0" fontId="24" fillId="24" borderId="16" xfId="0" applyFont="1" applyFill="1" applyBorder="1" applyAlignment="1">
      <alignment wrapText="1"/>
    </xf>
    <xf numFmtId="0" fontId="21" fillId="24" borderId="16" xfId="0" applyNumberFormat="1" applyFont="1" applyFill="1" applyBorder="1" applyAlignment="1">
      <alignment wrapText="1"/>
    </xf>
    <xf numFmtId="0" fontId="20" fillId="24" borderId="0" xfId="56" applyFont="1" applyFill="1" applyAlignment="1">
      <alignment wrapText="1"/>
      <protection/>
    </xf>
    <xf numFmtId="0" fontId="20" fillId="24" borderId="14" xfId="56" applyFont="1" applyFill="1" applyBorder="1" applyAlignment="1">
      <alignment wrapText="1"/>
      <protection/>
    </xf>
    <xf numFmtId="0" fontId="28" fillId="24" borderId="15" xfId="56" applyFont="1" applyFill="1" applyBorder="1" applyAlignment="1">
      <alignment wrapText="1"/>
      <protection/>
    </xf>
    <xf numFmtId="206" fontId="21" fillId="24" borderId="16" xfId="54" applyNumberFormat="1" applyFont="1" applyFill="1" applyBorder="1" applyAlignment="1" applyProtection="1">
      <alignment wrapText="1"/>
      <protection hidden="1"/>
    </xf>
    <xf numFmtId="49" fontId="21" fillId="24" borderId="0" xfId="56" applyNumberFormat="1" applyFont="1" applyFill="1" applyBorder="1" applyAlignment="1">
      <alignment wrapText="1"/>
      <protection/>
    </xf>
    <xf numFmtId="0" fontId="21" fillId="24" borderId="17" xfId="56" applyFont="1" applyFill="1" applyBorder="1" applyAlignment="1">
      <alignment wrapText="1"/>
      <protection/>
    </xf>
    <xf numFmtId="0" fontId="20" fillId="24" borderId="16" xfId="58" applyFont="1" applyFill="1" applyBorder="1" applyAlignment="1">
      <alignment wrapText="1"/>
      <protection/>
    </xf>
    <xf numFmtId="0" fontId="24" fillId="24" borderId="16" xfId="58" applyFont="1" applyFill="1" applyBorder="1" applyAlignment="1">
      <alignment wrapText="1"/>
      <protection/>
    </xf>
    <xf numFmtId="0" fontId="21" fillId="24" borderId="18" xfId="58" applyFont="1" applyFill="1" applyBorder="1" applyAlignment="1">
      <alignment wrapText="1"/>
      <protection/>
    </xf>
    <xf numFmtId="49" fontId="21" fillId="24" borderId="16" xfId="58" applyNumberFormat="1" applyFont="1" applyFill="1" applyBorder="1" applyAlignment="1">
      <alignment wrapText="1"/>
      <protection/>
    </xf>
    <xf numFmtId="206" fontId="21" fillId="24" borderId="17" xfId="54" applyNumberFormat="1" applyFont="1" applyFill="1" applyBorder="1" applyAlignment="1" applyProtection="1">
      <alignment wrapText="1"/>
      <protection hidden="1"/>
    </xf>
    <xf numFmtId="0" fontId="21" fillId="24" borderId="16" xfId="58" applyFont="1" applyFill="1" applyBorder="1" applyAlignment="1">
      <alignment wrapText="1"/>
      <protection/>
    </xf>
    <xf numFmtId="0" fontId="20" fillId="24" borderId="20" xfId="56" applyFont="1" applyFill="1" applyBorder="1" applyAlignment="1">
      <alignment wrapText="1"/>
      <protection/>
    </xf>
    <xf numFmtId="0" fontId="24" fillId="24" borderId="20" xfId="56" applyFont="1" applyFill="1" applyBorder="1" applyAlignment="1">
      <alignment wrapText="1"/>
      <protection/>
    </xf>
    <xf numFmtId="0" fontId="24" fillId="24" borderId="17" xfId="56" applyFont="1" applyFill="1" applyBorder="1" applyAlignment="1">
      <alignment wrapText="1"/>
      <protection/>
    </xf>
    <xf numFmtId="0" fontId="23" fillId="24" borderId="10" xfId="56" applyFont="1" applyFill="1" applyBorder="1" applyAlignment="1">
      <alignment vertical="top" wrapText="1"/>
      <protection/>
    </xf>
    <xf numFmtId="0" fontId="28" fillId="24" borderId="15" xfId="56" applyFont="1" applyFill="1" applyBorder="1" applyAlignment="1">
      <alignment vertical="top" wrapText="1"/>
      <protection/>
    </xf>
    <xf numFmtId="0" fontId="21" fillId="24" borderId="19" xfId="56" applyFont="1" applyFill="1" applyBorder="1" applyAlignment="1">
      <alignment vertical="top" wrapText="1"/>
      <protection/>
    </xf>
    <xf numFmtId="0" fontId="20" fillId="24" borderId="10" xfId="56" applyFont="1" applyFill="1" applyBorder="1" applyAlignment="1">
      <alignment wrapText="1"/>
      <protection/>
    </xf>
    <xf numFmtId="49" fontId="21" fillId="24" borderId="0" xfId="0" applyNumberFormat="1" applyFont="1" applyFill="1" applyAlignment="1">
      <alignment/>
    </xf>
    <xf numFmtId="49" fontId="23" fillId="24" borderId="42" xfId="0" applyNumberFormat="1" applyFont="1" applyFill="1" applyBorder="1" applyAlignment="1">
      <alignment vertical="center" wrapText="1"/>
    </xf>
    <xf numFmtId="49" fontId="23" fillId="24" borderId="43" xfId="0" applyNumberFormat="1" applyFont="1" applyFill="1" applyBorder="1" applyAlignment="1">
      <alignment vertical="top" wrapText="1"/>
    </xf>
    <xf numFmtId="49" fontId="23" fillId="24" borderId="44" xfId="0" applyNumberFormat="1" applyFont="1" applyFill="1" applyBorder="1" applyAlignment="1">
      <alignment vertical="top" wrapText="1"/>
    </xf>
    <xf numFmtId="0" fontId="21" fillId="24" borderId="12" xfId="0" applyFont="1" applyFill="1" applyBorder="1" applyAlignment="1">
      <alignment/>
    </xf>
    <xf numFmtId="49" fontId="21" fillId="24" borderId="0" xfId="0" applyNumberFormat="1" applyFont="1" applyFill="1" applyBorder="1" applyAlignment="1">
      <alignment vertical="top" wrapText="1"/>
    </xf>
    <xf numFmtId="49" fontId="21" fillId="24" borderId="33" xfId="0" applyNumberFormat="1" applyFont="1" applyFill="1" applyBorder="1" applyAlignment="1">
      <alignment vertical="top" wrapText="1"/>
    </xf>
    <xf numFmtId="4" fontId="19" fillId="24" borderId="16" xfId="61" applyNumberFormat="1" applyFont="1" applyFill="1" applyBorder="1" applyAlignment="1">
      <alignment horizontal="center" vertical="center" wrapText="1"/>
      <protection/>
    </xf>
    <xf numFmtId="4" fontId="19" fillId="24" borderId="18" xfId="61" applyNumberFormat="1" applyFont="1" applyFill="1" applyBorder="1" applyAlignment="1">
      <alignment horizontal="center" vertical="top" wrapText="1"/>
      <protection/>
    </xf>
    <xf numFmtId="0" fontId="29" fillId="24" borderId="16" xfId="61" applyFont="1" applyFill="1" applyBorder="1" applyAlignment="1">
      <alignment vertical="center" wrapText="1"/>
      <protection/>
    </xf>
    <xf numFmtId="4" fontId="29" fillId="24" borderId="16" xfId="61" applyNumberFormat="1" applyFont="1" applyFill="1" applyBorder="1" applyAlignment="1">
      <alignment horizontal="center" vertical="center" wrapText="1"/>
      <protection/>
    </xf>
    <xf numFmtId="0" fontId="29" fillId="24" borderId="16" xfId="61" applyFont="1" applyFill="1" applyBorder="1" applyAlignment="1">
      <alignment vertical="top" wrapText="1"/>
      <protection/>
    </xf>
    <xf numFmtId="0" fontId="19" fillId="24" borderId="15" xfId="61" applyFont="1" applyFill="1" applyBorder="1" applyAlignment="1">
      <alignment horizontal="left" vertical="top" wrapText="1"/>
      <protection/>
    </xf>
    <xf numFmtId="0" fontId="29" fillId="24" borderId="16" xfId="61" applyFont="1" applyFill="1" applyBorder="1" applyAlignment="1">
      <alignment horizontal="left" vertical="top" wrapText="1"/>
      <protection/>
    </xf>
    <xf numFmtId="49" fontId="19" fillId="24" borderId="16" xfId="60" applyNumberFormat="1" applyFont="1" applyFill="1" applyBorder="1" applyAlignment="1">
      <alignment horizontal="left" vertical="top" wrapText="1"/>
      <protection/>
    </xf>
    <xf numFmtId="0" fontId="19" fillId="24" borderId="16" xfId="61" applyFont="1" applyFill="1" applyBorder="1" applyAlignment="1">
      <alignment horizontal="left" vertical="top" wrapText="1"/>
      <protection/>
    </xf>
    <xf numFmtId="0" fontId="19" fillId="24" borderId="18" xfId="61" applyFont="1" applyFill="1" applyBorder="1" applyAlignment="1">
      <alignment horizontal="left" vertical="top" wrapText="1"/>
      <protection/>
    </xf>
    <xf numFmtId="4" fontId="29" fillId="24" borderId="16" xfId="61" applyNumberFormat="1" applyFont="1" applyFill="1" applyBorder="1" applyAlignment="1">
      <alignment horizontal="center" vertical="top" wrapText="1"/>
      <protection/>
    </xf>
    <xf numFmtId="4" fontId="19" fillId="24" borderId="16" xfId="61" applyNumberFormat="1" applyFont="1" applyFill="1" applyBorder="1" applyAlignment="1">
      <alignment horizontal="center" vertical="top" wrapText="1"/>
      <protection/>
    </xf>
    <xf numFmtId="4" fontId="29" fillId="24" borderId="15" xfId="61" applyNumberFormat="1" applyFont="1" applyFill="1" applyBorder="1" applyAlignment="1">
      <alignment horizontal="center" vertical="center" wrapText="1"/>
      <protection/>
    </xf>
    <xf numFmtId="49" fontId="22" fillId="24" borderId="0" xfId="0" applyNumberFormat="1" applyFont="1" applyFill="1" applyBorder="1" applyAlignment="1">
      <alignment horizontal="right"/>
    </xf>
    <xf numFmtId="49" fontId="21" fillId="24" borderId="0" xfId="0" applyNumberFormat="1" applyFont="1" applyFill="1" applyBorder="1" applyAlignment="1">
      <alignment horizontal="right"/>
    </xf>
    <xf numFmtId="0" fontId="21" fillId="24" borderId="0" xfId="0" applyFont="1" applyFill="1" applyAlignment="1">
      <alignment/>
    </xf>
    <xf numFmtId="0" fontId="20" fillId="24" borderId="0" xfId="56" applyFont="1" applyFill="1" applyAlignment="1">
      <alignment horizontal="center" vertical="center" wrapText="1"/>
      <protection/>
    </xf>
    <xf numFmtId="0" fontId="29" fillId="24" borderId="0" xfId="56" applyFont="1" applyFill="1" applyAlignment="1">
      <alignment horizontal="center" vertical="top" wrapText="1"/>
      <protection/>
    </xf>
    <xf numFmtId="0" fontId="23" fillId="24" borderId="41" xfId="56" applyFont="1" applyFill="1" applyBorder="1" applyAlignment="1">
      <alignment horizontal="center" vertical="top" wrapText="1"/>
      <protection/>
    </xf>
    <xf numFmtId="0" fontId="20" fillId="24" borderId="41" xfId="56" applyFont="1" applyFill="1" applyBorder="1" applyAlignment="1">
      <alignment horizontal="center" wrapText="1"/>
      <protection/>
    </xf>
    <xf numFmtId="49" fontId="20" fillId="24" borderId="0" xfId="0" applyNumberFormat="1" applyFont="1" applyFill="1" applyBorder="1" applyAlignment="1">
      <alignment horizontal="center"/>
    </xf>
    <xf numFmtId="0" fontId="20" fillId="24" borderId="0" xfId="61" applyFont="1" applyFill="1" applyBorder="1" applyAlignment="1">
      <alignment horizont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20191213 154-6-РД бюджет на 2020 год (приложения)" xfId="55"/>
    <cellStyle name="Обычный 3" xfId="56"/>
    <cellStyle name="Обычный 3_20210219 230-6-РД об уточнении бюджете на 2021 год (приложения)" xfId="57"/>
    <cellStyle name="Обычный 3_уточнение март2019 (приложения)" xfId="58"/>
    <cellStyle name="Обычный 4" xfId="59"/>
    <cellStyle name="Обычный_198-4-РД от15122010 о бюджете 2011 прил (опубл в РайВестн №101 от17122010)_273-4-РД от16112011 о бюджете на 2012г прил (опубл №103 от23122011) 2" xfId="60"/>
    <cellStyle name="Обычный_273-4-РД от16112011 о бюджете на 2012г прил (опубл №103 от23122011)" xfId="61"/>
    <cellStyle name="Обычный_cв март (6)_сводная" xfId="62"/>
    <cellStyle name="Обычный_прил5 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internet.garant.ru/#/document/12125267/entry/50" TargetMode="External" /><Relationship Id="rId2" Type="http://schemas.openxmlformats.org/officeDocument/2006/relationships/hyperlink" Target="https://internet.garant.ru/#/document/12125267/entry/60" TargetMode="External" /><Relationship Id="rId3" Type="http://schemas.openxmlformats.org/officeDocument/2006/relationships/hyperlink" Target="https://internet.garant.ru/#/document/12125267/entry/140" TargetMode="External" /><Relationship Id="rId4" Type="http://schemas.openxmlformats.org/officeDocument/2006/relationships/hyperlink" Target="https://internet.garant.ru/#/document/12125267/entry/150" TargetMode="External" /><Relationship Id="rId5" Type="http://schemas.openxmlformats.org/officeDocument/2006/relationships/hyperlink" Target="https://internet.garant.ru/#/document/12125267/entry/190" TargetMode="External" /><Relationship Id="rId6" Type="http://schemas.openxmlformats.org/officeDocument/2006/relationships/hyperlink" Target="https://internet.garant.ru/#/document/12125267/entry/200" TargetMode="Externa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66FF"/>
    <pageSetUpPr fitToPage="1"/>
  </sheetPr>
  <dimension ref="A1:D23"/>
  <sheetViews>
    <sheetView showGridLines="0" zoomScaleSheetLayoutView="100" workbookViewId="0" topLeftCell="A1">
      <selection activeCell="A4" sqref="A4:C4"/>
    </sheetView>
  </sheetViews>
  <sheetFormatPr defaultColWidth="9.140625" defaultRowHeight="12.75"/>
  <cols>
    <col min="1" max="1" width="25.00390625" style="214" customWidth="1"/>
    <col min="2" max="2" width="59.140625" style="214" customWidth="1"/>
    <col min="3" max="3" width="16.421875" style="214" customWidth="1"/>
    <col min="4" max="16384" width="9.140625" style="214" customWidth="1"/>
  </cols>
  <sheetData>
    <row r="1" spans="2:3" ht="12.75">
      <c r="B1" s="215"/>
      <c r="C1" s="215" t="s">
        <v>150</v>
      </c>
    </row>
    <row r="2" spans="2:3" ht="12.75">
      <c r="B2" s="215"/>
      <c r="C2" s="139" t="s">
        <v>244</v>
      </c>
    </row>
    <row r="3" spans="2:4" ht="12.75">
      <c r="B3" s="389" t="s">
        <v>981</v>
      </c>
      <c r="C3" s="389"/>
      <c r="D3" s="98"/>
    </row>
    <row r="4" spans="1:3" ht="12.75" customHeight="1">
      <c r="A4" s="397" t="s">
        <v>926</v>
      </c>
      <c r="B4" s="397"/>
      <c r="C4" s="397"/>
    </row>
    <row r="5" spans="1:3" ht="12.75">
      <c r="A5" s="216"/>
      <c r="C5" s="217" t="s">
        <v>546</v>
      </c>
    </row>
    <row r="6" spans="1:3" ht="21">
      <c r="A6" s="218" t="s">
        <v>335</v>
      </c>
      <c r="B6" s="218" t="s">
        <v>268</v>
      </c>
      <c r="C6" s="218" t="s">
        <v>33</v>
      </c>
    </row>
    <row r="7" spans="1:3" ht="12.75">
      <c r="A7" s="218">
        <v>1</v>
      </c>
      <c r="B7" s="218">
        <v>2</v>
      </c>
      <c r="C7" s="218">
        <v>3</v>
      </c>
    </row>
    <row r="8" spans="1:4" ht="28.5">
      <c r="A8" s="381" t="s">
        <v>516</v>
      </c>
      <c r="B8" s="221" t="s">
        <v>98</v>
      </c>
      <c r="C8" s="388">
        <f>C9+C14</f>
        <v>67112718.40999997</v>
      </c>
      <c r="D8" s="219"/>
    </row>
    <row r="9" spans="1:4" ht="28.5">
      <c r="A9" s="382" t="s">
        <v>99</v>
      </c>
      <c r="B9" s="378" t="s">
        <v>176</v>
      </c>
      <c r="C9" s="379">
        <f>C10+C12</f>
        <v>10000000</v>
      </c>
      <c r="D9" s="219"/>
    </row>
    <row r="10" spans="1:4" ht="45">
      <c r="A10" s="383" t="s">
        <v>156</v>
      </c>
      <c r="B10" s="223" t="s">
        <v>319</v>
      </c>
      <c r="C10" s="376">
        <f>C11</f>
        <v>24643000</v>
      </c>
      <c r="D10" s="219"/>
    </row>
    <row r="11" spans="1:4" ht="45">
      <c r="A11" s="383" t="s">
        <v>157</v>
      </c>
      <c r="B11" s="223" t="s">
        <v>320</v>
      </c>
      <c r="C11" s="376">
        <f>14643000+10000000</f>
        <v>24643000</v>
      </c>
      <c r="D11" s="219"/>
    </row>
    <row r="12" spans="1:4" ht="45">
      <c r="A12" s="384" t="s">
        <v>158</v>
      </c>
      <c r="B12" s="222" t="s">
        <v>174</v>
      </c>
      <c r="C12" s="376">
        <f>C13</f>
        <v>-14643000</v>
      </c>
      <c r="D12" s="219"/>
    </row>
    <row r="13" spans="1:4" ht="45">
      <c r="A13" s="384" t="s">
        <v>159</v>
      </c>
      <c r="B13" s="222" t="s">
        <v>175</v>
      </c>
      <c r="C13" s="376">
        <v>-14643000</v>
      </c>
      <c r="D13" s="219"/>
    </row>
    <row r="14" spans="1:4" ht="28.5">
      <c r="A14" s="382" t="s">
        <v>232</v>
      </c>
      <c r="B14" s="380" t="s">
        <v>543</v>
      </c>
      <c r="C14" s="386">
        <f>C15+C19</f>
        <v>57112718.40999997</v>
      </c>
      <c r="D14" s="219"/>
    </row>
    <row r="15" spans="1:4" ht="14.25">
      <c r="A15" s="382" t="s">
        <v>233</v>
      </c>
      <c r="B15" s="380" t="s">
        <v>234</v>
      </c>
      <c r="C15" s="386">
        <f>C16</f>
        <v>-673633829</v>
      </c>
      <c r="D15" s="219"/>
    </row>
    <row r="16" spans="1:4" ht="15">
      <c r="A16" s="384" t="s">
        <v>235</v>
      </c>
      <c r="B16" s="224" t="s">
        <v>236</v>
      </c>
      <c r="C16" s="387">
        <f>C17</f>
        <v>-673633829</v>
      </c>
      <c r="D16" s="219"/>
    </row>
    <row r="17" spans="1:4" ht="15">
      <c r="A17" s="384" t="s">
        <v>544</v>
      </c>
      <c r="B17" s="224" t="s">
        <v>237</v>
      </c>
      <c r="C17" s="387">
        <f>C18</f>
        <v>-673633829</v>
      </c>
      <c r="D17" s="219"/>
    </row>
    <row r="18" spans="1:4" ht="30">
      <c r="A18" s="384" t="s">
        <v>238</v>
      </c>
      <c r="B18" s="224" t="s">
        <v>239</v>
      </c>
      <c r="C18" s="376">
        <v>-673633829</v>
      </c>
      <c r="D18" s="219"/>
    </row>
    <row r="19" spans="1:4" ht="14.25">
      <c r="A19" s="382" t="s">
        <v>602</v>
      </c>
      <c r="B19" s="380" t="s">
        <v>545</v>
      </c>
      <c r="C19" s="386">
        <f>C20</f>
        <v>730746547.41</v>
      </c>
      <c r="D19" s="219"/>
    </row>
    <row r="20" spans="1:4" ht="15">
      <c r="A20" s="384" t="s">
        <v>603</v>
      </c>
      <c r="B20" s="224" t="s">
        <v>604</v>
      </c>
      <c r="C20" s="387">
        <f>C21</f>
        <v>730746547.41</v>
      </c>
      <c r="D20" s="219"/>
    </row>
    <row r="21" spans="1:4" ht="15">
      <c r="A21" s="384" t="s">
        <v>605</v>
      </c>
      <c r="B21" s="224" t="s">
        <v>606</v>
      </c>
      <c r="C21" s="387">
        <f>C22</f>
        <v>730746547.41</v>
      </c>
      <c r="D21" s="219"/>
    </row>
    <row r="22" spans="1:4" ht="30">
      <c r="A22" s="385" t="s">
        <v>607</v>
      </c>
      <c r="B22" s="225" t="s">
        <v>608</v>
      </c>
      <c r="C22" s="377">
        <f>658805029+14643000+53799857.8+3498660.61</f>
        <v>730746547.41</v>
      </c>
      <c r="D22" s="219"/>
    </row>
    <row r="23" ht="12.75">
      <c r="C23" s="220"/>
    </row>
  </sheetData>
  <sheetProtection/>
  <mergeCells count="2">
    <mergeCell ref="A4:C4"/>
    <mergeCell ref="B3:C3"/>
  </mergeCells>
  <printOptions/>
  <pageMargins left="0.984251968503937" right="0.3937007874015748" top="0.5905511811023623" bottom="0.3937007874015748" header="0.5118110236220472" footer="0.31496062992125984"/>
  <pageSetup fitToHeight="0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66FF"/>
    <pageSetUpPr fitToPage="1"/>
  </sheetPr>
  <dimension ref="A1:D199"/>
  <sheetViews>
    <sheetView showGridLines="0" view="pageBreakPreview" zoomScaleSheetLayoutView="100" zoomScalePageLayoutView="0" workbookViewId="0" topLeftCell="A1">
      <selection activeCell="B9" sqref="B9"/>
    </sheetView>
  </sheetViews>
  <sheetFormatPr defaultColWidth="9.140625" defaultRowHeight="12.75"/>
  <cols>
    <col min="1" max="1" width="21.28125" style="333" customWidth="1"/>
    <col min="2" max="2" width="55.57421875" style="138" customWidth="1"/>
    <col min="3" max="3" width="15.140625" style="138" customWidth="1"/>
    <col min="4" max="4" width="12.7109375" style="138" bestFit="1" customWidth="1"/>
    <col min="5" max="16384" width="9.140625" style="138" customWidth="1"/>
  </cols>
  <sheetData>
    <row r="1" spans="1:3" ht="12.75">
      <c r="A1" s="390" t="s">
        <v>673</v>
      </c>
      <c r="B1" s="390"/>
      <c r="C1" s="390"/>
    </row>
    <row r="2" spans="1:3" ht="12.75">
      <c r="A2" s="390" t="s">
        <v>244</v>
      </c>
      <c r="B2" s="390"/>
      <c r="C2" s="390"/>
    </row>
    <row r="3" spans="1:3" ht="12.75">
      <c r="A3" s="389" t="s">
        <v>980</v>
      </c>
      <c r="B3" s="389"/>
      <c r="C3" s="389"/>
    </row>
    <row r="4" spans="1:3" ht="12.75">
      <c r="A4" s="396" t="s">
        <v>915</v>
      </c>
      <c r="B4" s="396"/>
      <c r="C4" s="396"/>
    </row>
    <row r="5" spans="1:3" ht="12.75">
      <c r="A5" s="369"/>
      <c r="B5" s="140"/>
      <c r="C5" s="139" t="s">
        <v>674</v>
      </c>
    </row>
    <row r="6" spans="1:3" ht="31.5">
      <c r="A6" s="370" t="s">
        <v>675</v>
      </c>
      <c r="B6" s="141" t="s">
        <v>67</v>
      </c>
      <c r="C6" s="142" t="s">
        <v>504</v>
      </c>
    </row>
    <row r="7" spans="1:3" ht="12.75">
      <c r="A7" s="371" t="s">
        <v>68</v>
      </c>
      <c r="B7" s="143">
        <v>2</v>
      </c>
      <c r="C7" s="144" t="s">
        <v>69</v>
      </c>
    </row>
    <row r="8" spans="1:4" ht="12.75">
      <c r="A8" s="372"/>
      <c r="B8" s="145" t="s">
        <v>505</v>
      </c>
      <c r="C8" s="146">
        <f>C9+C116</f>
        <v>645492168.39</v>
      </c>
      <c r="D8" s="147"/>
    </row>
    <row r="9" spans="1:4" ht="13.5">
      <c r="A9" s="148" t="s">
        <v>676</v>
      </c>
      <c r="B9" s="149" t="s">
        <v>677</v>
      </c>
      <c r="C9" s="150">
        <f>C10+C26+C38+C46+C51+C62+C68+C75+C82+C16+C113</f>
        <v>130828507</v>
      </c>
      <c r="D9" s="147"/>
    </row>
    <row r="10" spans="1:3" ht="12.75">
      <c r="A10" s="151" t="s">
        <v>678</v>
      </c>
      <c r="B10" s="152" t="s">
        <v>683</v>
      </c>
      <c r="C10" s="153">
        <f>C11</f>
        <v>89595194</v>
      </c>
    </row>
    <row r="11" spans="1:3" ht="12.75">
      <c r="A11" s="151" t="s">
        <v>684</v>
      </c>
      <c r="B11" s="152" t="s">
        <v>685</v>
      </c>
      <c r="C11" s="153">
        <f>SUM(C12:C15)</f>
        <v>89595194</v>
      </c>
    </row>
    <row r="12" spans="1:4" ht="63.75">
      <c r="A12" s="154" t="s">
        <v>686</v>
      </c>
      <c r="B12" s="155" t="s">
        <v>703</v>
      </c>
      <c r="C12" s="156">
        <v>85219835</v>
      </c>
      <c r="D12" s="157"/>
    </row>
    <row r="13" spans="1:4" ht="91.5" customHeight="1">
      <c r="A13" s="154" t="s">
        <v>687</v>
      </c>
      <c r="B13" s="155" t="s">
        <v>716</v>
      </c>
      <c r="C13" s="156">
        <v>63123</v>
      </c>
      <c r="D13" s="157"/>
    </row>
    <row r="14" spans="1:4" ht="38.25">
      <c r="A14" s="154" t="s">
        <v>688</v>
      </c>
      <c r="B14" s="158" t="s">
        <v>689</v>
      </c>
      <c r="C14" s="156">
        <v>597494</v>
      </c>
      <c r="D14" s="157"/>
    </row>
    <row r="15" spans="1:4" ht="76.5">
      <c r="A15" s="154" t="s">
        <v>763</v>
      </c>
      <c r="B15" s="158" t="s">
        <v>764</v>
      </c>
      <c r="C15" s="156">
        <v>3714742</v>
      </c>
      <c r="D15" s="157"/>
    </row>
    <row r="16" spans="1:3" ht="25.5">
      <c r="A16" s="151" t="s">
        <v>690</v>
      </c>
      <c r="B16" s="152" t="s">
        <v>455</v>
      </c>
      <c r="C16" s="153">
        <f>C17</f>
        <v>2986130</v>
      </c>
    </row>
    <row r="17" spans="1:4" ht="25.5">
      <c r="A17" s="154" t="s">
        <v>755</v>
      </c>
      <c r="B17" s="159" t="s">
        <v>754</v>
      </c>
      <c r="C17" s="156">
        <f>C18+C20+C22+C24</f>
        <v>2986130</v>
      </c>
      <c r="D17" s="1"/>
    </row>
    <row r="18" spans="1:3" ht="63.75">
      <c r="A18" s="154" t="s">
        <v>456</v>
      </c>
      <c r="B18" s="160" t="s">
        <v>753</v>
      </c>
      <c r="C18" s="156">
        <f>C19</f>
        <v>1414380</v>
      </c>
    </row>
    <row r="19" spans="1:3" ht="91.5" customHeight="1">
      <c r="A19" s="154" t="s">
        <v>318</v>
      </c>
      <c r="B19" s="160" t="s">
        <v>411</v>
      </c>
      <c r="C19" s="156">
        <v>1414380</v>
      </c>
    </row>
    <row r="20" spans="1:3" ht="76.5">
      <c r="A20" s="154" t="s">
        <v>457</v>
      </c>
      <c r="B20" s="161" t="s">
        <v>717</v>
      </c>
      <c r="C20" s="156">
        <f>C21</f>
        <v>9820</v>
      </c>
    </row>
    <row r="21" spans="1:3" ht="105.75" customHeight="1">
      <c r="A21" s="154" t="s">
        <v>369</v>
      </c>
      <c r="B21" s="162" t="s">
        <v>412</v>
      </c>
      <c r="C21" s="156">
        <v>9820</v>
      </c>
    </row>
    <row r="22" spans="1:3" ht="51.75" customHeight="1">
      <c r="A22" s="154" t="s">
        <v>410</v>
      </c>
      <c r="B22" s="155" t="s">
        <v>752</v>
      </c>
      <c r="C22" s="156">
        <f>C23</f>
        <v>1748470</v>
      </c>
    </row>
    <row r="23" spans="1:3" ht="89.25">
      <c r="A23" s="154" t="s">
        <v>370</v>
      </c>
      <c r="B23" s="163" t="s">
        <v>413</v>
      </c>
      <c r="C23" s="156">
        <v>1748470</v>
      </c>
    </row>
    <row r="24" spans="1:3" ht="54" customHeight="1">
      <c r="A24" s="154" t="s">
        <v>177</v>
      </c>
      <c r="B24" s="158" t="s">
        <v>178</v>
      </c>
      <c r="C24" s="156">
        <f>C25</f>
        <v>-186540</v>
      </c>
    </row>
    <row r="25" spans="1:3" ht="89.25">
      <c r="A25" s="154" t="s">
        <v>173</v>
      </c>
      <c r="B25" s="158" t="s">
        <v>414</v>
      </c>
      <c r="C25" s="156">
        <v>-186540</v>
      </c>
    </row>
    <row r="26" spans="1:3" ht="12.75">
      <c r="A26" s="151" t="s">
        <v>179</v>
      </c>
      <c r="B26" s="152" t="s">
        <v>180</v>
      </c>
      <c r="C26" s="153">
        <f>C27+C32+C34+C36</f>
        <v>7000050</v>
      </c>
    </row>
    <row r="27" spans="1:3" ht="25.5">
      <c r="A27" s="154" t="s">
        <v>181</v>
      </c>
      <c r="B27" s="158" t="s">
        <v>182</v>
      </c>
      <c r="C27" s="164">
        <f>C28+C30</f>
        <v>1493838</v>
      </c>
    </row>
    <row r="28" spans="1:3" ht="25.5">
      <c r="A28" s="154" t="s">
        <v>183</v>
      </c>
      <c r="B28" s="158" t="s">
        <v>184</v>
      </c>
      <c r="C28" s="164">
        <f>C29</f>
        <v>719596</v>
      </c>
    </row>
    <row r="29" spans="1:3" ht="25.5">
      <c r="A29" s="154" t="s">
        <v>185</v>
      </c>
      <c r="B29" s="158" t="s">
        <v>184</v>
      </c>
      <c r="C29" s="156">
        <v>719596</v>
      </c>
    </row>
    <row r="30" spans="1:3" ht="38.25">
      <c r="A30" s="154" t="s">
        <v>186</v>
      </c>
      <c r="B30" s="158" t="s">
        <v>217</v>
      </c>
      <c r="C30" s="164">
        <f>C31</f>
        <v>774242</v>
      </c>
    </row>
    <row r="31" spans="1:3" ht="51">
      <c r="A31" s="154" t="s">
        <v>218</v>
      </c>
      <c r="B31" s="158" t="s">
        <v>219</v>
      </c>
      <c r="C31" s="156">
        <v>774242</v>
      </c>
    </row>
    <row r="32" spans="1:3" ht="25.5" hidden="1">
      <c r="A32" s="154" t="s">
        <v>220</v>
      </c>
      <c r="B32" s="158" t="s">
        <v>371</v>
      </c>
      <c r="C32" s="164">
        <f>C33</f>
        <v>0</v>
      </c>
    </row>
    <row r="33" spans="1:3" ht="25.5" hidden="1">
      <c r="A33" s="154" t="s">
        <v>372</v>
      </c>
      <c r="B33" s="158" t="s">
        <v>371</v>
      </c>
      <c r="C33" s="156"/>
    </row>
    <row r="34" spans="1:3" ht="12.75">
      <c r="A34" s="154" t="s">
        <v>373</v>
      </c>
      <c r="B34" s="158" t="s">
        <v>374</v>
      </c>
      <c r="C34" s="164">
        <f>SUM(C35:C35)</f>
        <v>1169684</v>
      </c>
    </row>
    <row r="35" spans="1:3" ht="12.75">
      <c r="A35" s="154" t="s">
        <v>573</v>
      </c>
      <c r="B35" s="158" t="s">
        <v>574</v>
      </c>
      <c r="C35" s="156">
        <v>1169684</v>
      </c>
    </row>
    <row r="36" spans="1:3" ht="25.5">
      <c r="A36" s="154" t="s">
        <v>511</v>
      </c>
      <c r="B36" s="158" t="s">
        <v>512</v>
      </c>
      <c r="C36" s="156">
        <f>C37</f>
        <v>4336528</v>
      </c>
    </row>
    <row r="37" spans="1:3" ht="25.5" customHeight="1">
      <c r="A37" s="154" t="s">
        <v>513</v>
      </c>
      <c r="B37" s="158" t="s">
        <v>514</v>
      </c>
      <c r="C37" s="156">
        <v>4336528</v>
      </c>
    </row>
    <row r="38" spans="1:3" ht="12.75">
      <c r="A38" s="151" t="s">
        <v>575</v>
      </c>
      <c r="B38" s="152" t="s">
        <v>576</v>
      </c>
      <c r="C38" s="153">
        <f>C39+C41</f>
        <v>15050820</v>
      </c>
    </row>
    <row r="39" spans="1:3" ht="12.75">
      <c r="A39" s="154" t="s">
        <v>577</v>
      </c>
      <c r="B39" s="158" t="s">
        <v>578</v>
      </c>
      <c r="C39" s="164">
        <f>C40</f>
        <v>5304910</v>
      </c>
    </row>
    <row r="40" spans="1:3" ht="38.25">
      <c r="A40" s="154" t="s">
        <v>579</v>
      </c>
      <c r="B40" s="158" t="s">
        <v>382</v>
      </c>
      <c r="C40" s="156">
        <v>5304910</v>
      </c>
    </row>
    <row r="41" spans="1:3" ht="13.5">
      <c r="A41" s="154" t="s">
        <v>383</v>
      </c>
      <c r="B41" s="158" t="s">
        <v>384</v>
      </c>
      <c r="C41" s="165">
        <f>C42+C44</f>
        <v>9745910</v>
      </c>
    </row>
    <row r="42" spans="1:3" ht="12.75">
      <c r="A42" s="154" t="s">
        <v>385</v>
      </c>
      <c r="B42" s="158" t="s">
        <v>386</v>
      </c>
      <c r="C42" s="164">
        <f>C43</f>
        <v>6728031</v>
      </c>
    </row>
    <row r="43" spans="1:3" ht="25.5">
      <c r="A43" s="154" t="s">
        <v>387</v>
      </c>
      <c r="B43" s="158" t="s">
        <v>388</v>
      </c>
      <c r="C43" s="156">
        <v>6728031</v>
      </c>
    </row>
    <row r="44" spans="1:3" ht="12.75">
      <c r="A44" s="154" t="s">
        <v>389</v>
      </c>
      <c r="B44" s="158" t="s">
        <v>390</v>
      </c>
      <c r="C44" s="164">
        <f>C45</f>
        <v>3017879</v>
      </c>
    </row>
    <row r="45" spans="1:3" ht="29.25" customHeight="1">
      <c r="A45" s="154" t="s">
        <v>391</v>
      </c>
      <c r="B45" s="158" t="s">
        <v>392</v>
      </c>
      <c r="C45" s="156">
        <v>3017879</v>
      </c>
    </row>
    <row r="46" spans="1:3" ht="12.75">
      <c r="A46" s="151" t="s">
        <v>393</v>
      </c>
      <c r="B46" s="152" t="s">
        <v>394</v>
      </c>
      <c r="C46" s="153">
        <f>C47+C49</f>
        <v>3312529</v>
      </c>
    </row>
    <row r="47" spans="1:3" ht="25.5">
      <c r="A47" s="154" t="s">
        <v>395</v>
      </c>
      <c r="B47" s="158" t="s">
        <v>396</v>
      </c>
      <c r="C47" s="164">
        <f>C48</f>
        <v>3312529</v>
      </c>
    </row>
    <row r="48" spans="1:3" ht="38.25">
      <c r="A48" s="154" t="s">
        <v>397</v>
      </c>
      <c r="B48" s="158" t="s">
        <v>398</v>
      </c>
      <c r="C48" s="156">
        <v>3312529</v>
      </c>
    </row>
    <row r="49" spans="1:3" ht="27" customHeight="1" hidden="1">
      <c r="A49" s="154" t="s">
        <v>765</v>
      </c>
      <c r="B49" s="158" t="s">
        <v>766</v>
      </c>
      <c r="C49" s="156">
        <f>C50</f>
        <v>0</v>
      </c>
    </row>
    <row r="50" spans="1:3" ht="25.5" hidden="1">
      <c r="A50" s="154" t="s">
        <v>151</v>
      </c>
      <c r="B50" s="158" t="s">
        <v>152</v>
      </c>
      <c r="C50" s="156"/>
    </row>
    <row r="51" spans="1:3" ht="38.25">
      <c r="A51" s="151" t="s">
        <v>399</v>
      </c>
      <c r="B51" s="152" t="s">
        <v>400</v>
      </c>
      <c r="C51" s="153">
        <f>C52+C57+C59</f>
        <v>3864384</v>
      </c>
    </row>
    <row r="52" spans="1:3" ht="76.5">
      <c r="A52" s="154" t="s">
        <v>401</v>
      </c>
      <c r="B52" s="155" t="s">
        <v>718</v>
      </c>
      <c r="C52" s="164">
        <f>C53+C55</f>
        <v>2574607</v>
      </c>
    </row>
    <row r="53" spans="1:3" ht="55.5" customHeight="1">
      <c r="A53" s="154" t="s">
        <v>402</v>
      </c>
      <c r="B53" s="158" t="s">
        <v>255</v>
      </c>
      <c r="C53" s="164">
        <f>C54</f>
        <v>1367400</v>
      </c>
    </row>
    <row r="54" spans="1:3" ht="63.75">
      <c r="A54" s="154" t="s">
        <v>562</v>
      </c>
      <c r="B54" s="158" t="s">
        <v>375</v>
      </c>
      <c r="C54" s="156">
        <v>1367400</v>
      </c>
    </row>
    <row r="55" spans="1:3" ht="38.25">
      <c r="A55" s="154" t="s">
        <v>563</v>
      </c>
      <c r="B55" s="158" t="s">
        <v>345</v>
      </c>
      <c r="C55" s="164">
        <f>C56</f>
        <v>1207207</v>
      </c>
    </row>
    <row r="56" spans="1:3" ht="30" customHeight="1">
      <c r="A56" s="154" t="s">
        <v>346</v>
      </c>
      <c r="B56" s="158" t="s">
        <v>407</v>
      </c>
      <c r="C56" s="156">
        <v>1207207</v>
      </c>
    </row>
    <row r="57" spans="1:3" ht="25.5">
      <c r="A57" s="154" t="s">
        <v>408</v>
      </c>
      <c r="B57" s="158" t="s">
        <v>611</v>
      </c>
      <c r="C57" s="164">
        <f>C58</f>
        <v>40600</v>
      </c>
    </row>
    <row r="58" spans="1:3" ht="44.25" customHeight="1">
      <c r="A58" s="154" t="s">
        <v>612</v>
      </c>
      <c r="B58" s="158" t="s">
        <v>613</v>
      </c>
      <c r="C58" s="156">
        <v>40600</v>
      </c>
    </row>
    <row r="59" spans="1:3" ht="63.75">
      <c r="A59" s="154" t="s">
        <v>614</v>
      </c>
      <c r="B59" s="155" t="s">
        <v>331</v>
      </c>
      <c r="C59" s="164">
        <f>C60</f>
        <v>1249177</v>
      </c>
    </row>
    <row r="60" spans="1:3" ht="63.75">
      <c r="A60" s="154" t="s">
        <v>615</v>
      </c>
      <c r="B60" s="155" t="s">
        <v>332</v>
      </c>
      <c r="C60" s="164">
        <f>C61</f>
        <v>1249177</v>
      </c>
    </row>
    <row r="61" spans="1:3" ht="65.25" customHeight="1">
      <c r="A61" s="154" t="s">
        <v>616</v>
      </c>
      <c r="B61" s="158" t="s">
        <v>617</v>
      </c>
      <c r="C61" s="156">
        <v>1249177</v>
      </c>
    </row>
    <row r="62" spans="1:3" ht="18" customHeight="1">
      <c r="A62" s="151" t="s">
        <v>618</v>
      </c>
      <c r="B62" s="152" t="s">
        <v>619</v>
      </c>
      <c r="C62" s="153">
        <f>C63</f>
        <v>35500</v>
      </c>
    </row>
    <row r="63" spans="1:3" ht="12.75">
      <c r="A63" s="154" t="s">
        <v>620</v>
      </c>
      <c r="B63" s="166" t="s">
        <v>621</v>
      </c>
      <c r="C63" s="164">
        <f>SUM(C64:C66)</f>
        <v>35500</v>
      </c>
    </row>
    <row r="64" spans="1:3" ht="25.5">
      <c r="A64" s="154" t="s">
        <v>622</v>
      </c>
      <c r="B64" s="166" t="s">
        <v>567</v>
      </c>
      <c r="C64" s="156">
        <v>31950</v>
      </c>
    </row>
    <row r="65" spans="1:3" ht="12.75">
      <c r="A65" s="154" t="s">
        <v>568</v>
      </c>
      <c r="B65" s="166" t="s">
        <v>569</v>
      </c>
      <c r="C65" s="156">
        <v>2550</v>
      </c>
    </row>
    <row r="66" spans="1:3" ht="12.75">
      <c r="A66" s="154" t="s">
        <v>767</v>
      </c>
      <c r="B66" s="166" t="s">
        <v>768</v>
      </c>
      <c r="C66" s="156">
        <f>C67</f>
        <v>1000</v>
      </c>
    </row>
    <row r="67" spans="1:3" ht="12.75">
      <c r="A67" s="154" t="s">
        <v>769</v>
      </c>
      <c r="B67" s="166" t="s">
        <v>770</v>
      </c>
      <c r="C67" s="156">
        <v>1000</v>
      </c>
    </row>
    <row r="68" spans="1:3" ht="25.5">
      <c r="A68" s="151" t="s">
        <v>570</v>
      </c>
      <c r="B68" s="152" t="s">
        <v>536</v>
      </c>
      <c r="C68" s="153">
        <f>C70+C72</f>
        <v>8565800</v>
      </c>
    </row>
    <row r="69" spans="1:3" ht="12.75">
      <c r="A69" s="154" t="s">
        <v>751</v>
      </c>
      <c r="B69" s="138" t="s">
        <v>750</v>
      </c>
      <c r="C69" s="156">
        <f>C70</f>
        <v>8565800</v>
      </c>
    </row>
    <row r="70" spans="1:3" ht="12.75">
      <c r="A70" s="154" t="s">
        <v>571</v>
      </c>
      <c r="B70" s="138" t="s">
        <v>771</v>
      </c>
      <c r="C70" s="164">
        <f>C71</f>
        <v>8565800</v>
      </c>
    </row>
    <row r="71" spans="1:3" ht="25.5">
      <c r="A71" s="154" t="s">
        <v>187</v>
      </c>
      <c r="B71" s="166" t="s">
        <v>572</v>
      </c>
      <c r="C71" s="156">
        <v>8565800</v>
      </c>
    </row>
    <row r="72" spans="1:3" ht="12.75" hidden="1">
      <c r="A72" s="154" t="s">
        <v>911</v>
      </c>
      <c r="B72" s="166" t="s">
        <v>910</v>
      </c>
      <c r="C72" s="156">
        <f>C73</f>
        <v>0</v>
      </c>
    </row>
    <row r="73" spans="1:3" ht="12.75" hidden="1">
      <c r="A73" s="154" t="s">
        <v>909</v>
      </c>
      <c r="B73" s="166" t="s">
        <v>908</v>
      </c>
      <c r="C73" s="156">
        <f>C74</f>
        <v>0</v>
      </c>
    </row>
    <row r="74" spans="1:3" ht="25.5" hidden="1">
      <c r="A74" s="154" t="s">
        <v>907</v>
      </c>
      <c r="B74" s="166" t="s">
        <v>906</v>
      </c>
      <c r="C74" s="156"/>
    </row>
    <row r="75" spans="1:4" ht="12.75">
      <c r="A75" s="151" t="s">
        <v>188</v>
      </c>
      <c r="B75" s="167" t="s">
        <v>189</v>
      </c>
      <c r="C75" s="153">
        <f>C79+C76</f>
        <v>250000</v>
      </c>
      <c r="D75" s="147"/>
    </row>
    <row r="76" spans="1:4" ht="63.75" hidden="1">
      <c r="A76" s="168" t="s">
        <v>772</v>
      </c>
      <c r="B76" s="166" t="s">
        <v>773</v>
      </c>
      <c r="C76" s="164">
        <f>C77</f>
        <v>0</v>
      </c>
      <c r="D76" s="147"/>
    </row>
    <row r="77" spans="1:4" ht="76.5" hidden="1">
      <c r="A77" s="154" t="s">
        <v>774</v>
      </c>
      <c r="B77" s="166" t="s">
        <v>775</v>
      </c>
      <c r="C77" s="164">
        <f>C78</f>
        <v>0</v>
      </c>
      <c r="D77" s="147"/>
    </row>
    <row r="78" spans="1:4" ht="63.75" hidden="1">
      <c r="A78" s="154" t="s">
        <v>4</v>
      </c>
      <c r="B78" s="166" t="s">
        <v>776</v>
      </c>
      <c r="C78" s="156"/>
      <c r="D78" s="147"/>
    </row>
    <row r="79" spans="1:4" ht="25.5">
      <c r="A79" s="168" t="s">
        <v>190</v>
      </c>
      <c r="B79" s="166" t="s">
        <v>191</v>
      </c>
      <c r="C79" s="164">
        <f>C80</f>
        <v>250000</v>
      </c>
      <c r="D79" s="147"/>
    </row>
    <row r="80" spans="1:4" ht="25.5">
      <c r="A80" s="154" t="s">
        <v>192</v>
      </c>
      <c r="B80" s="166" t="s">
        <v>193</v>
      </c>
      <c r="C80" s="164">
        <f>C81</f>
        <v>250000</v>
      </c>
      <c r="D80" s="147"/>
    </row>
    <row r="81" spans="1:4" ht="38.25">
      <c r="A81" s="154" t="s">
        <v>194</v>
      </c>
      <c r="B81" s="166" t="s">
        <v>167</v>
      </c>
      <c r="C81" s="156">
        <v>250000</v>
      </c>
      <c r="D81" s="147"/>
    </row>
    <row r="82" spans="1:4" ht="12.75">
      <c r="A82" s="169" t="s">
        <v>168</v>
      </c>
      <c r="B82" s="167" t="s">
        <v>311</v>
      </c>
      <c r="C82" s="153">
        <f>C83+C85+C89+C91+C93+C95+C97+C101+C103+C105+C108+C111+C87+C99</f>
        <v>168100</v>
      </c>
      <c r="D82" s="147"/>
    </row>
    <row r="83" spans="1:4" ht="40.5" customHeight="1">
      <c r="A83" s="373" t="s">
        <v>749</v>
      </c>
      <c r="B83" s="170" t="s">
        <v>748</v>
      </c>
      <c r="C83" s="156">
        <f>C84</f>
        <v>3110</v>
      </c>
      <c r="D83" s="147"/>
    </row>
    <row r="84" spans="1:4" ht="63.75">
      <c r="A84" s="373" t="s">
        <v>630</v>
      </c>
      <c r="B84" s="171" t="s">
        <v>631</v>
      </c>
      <c r="C84" s="156">
        <v>3110</v>
      </c>
      <c r="D84" s="147"/>
    </row>
    <row r="85" spans="1:4" ht="63.75">
      <c r="A85" s="373" t="s">
        <v>747</v>
      </c>
      <c r="B85" s="172" t="s">
        <v>746</v>
      </c>
      <c r="C85" s="156">
        <f>C86</f>
        <v>13532</v>
      </c>
      <c r="D85" s="147"/>
    </row>
    <row r="86" spans="1:4" ht="76.5">
      <c r="A86" s="373" t="s">
        <v>632</v>
      </c>
      <c r="B86" s="171" t="s">
        <v>633</v>
      </c>
      <c r="C86" s="156">
        <v>13532</v>
      </c>
      <c r="D86" s="147"/>
    </row>
    <row r="87" spans="1:4" ht="51">
      <c r="A87" s="373" t="s">
        <v>890</v>
      </c>
      <c r="B87" s="171" t="s">
        <v>891</v>
      </c>
      <c r="C87" s="173">
        <f>C88</f>
        <v>250</v>
      </c>
      <c r="D87" s="147"/>
    </row>
    <row r="88" spans="1:4" ht="63.75">
      <c r="A88" s="373" t="s">
        <v>892</v>
      </c>
      <c r="B88" s="171" t="s">
        <v>893</v>
      </c>
      <c r="C88" s="173">
        <v>250</v>
      </c>
      <c r="D88" s="147"/>
    </row>
    <row r="89" spans="1:4" ht="51">
      <c r="A89" s="373" t="s">
        <v>777</v>
      </c>
      <c r="B89" s="171" t="s">
        <v>778</v>
      </c>
      <c r="C89" s="173">
        <f>C90</f>
        <v>1680</v>
      </c>
      <c r="D89" s="147"/>
    </row>
    <row r="90" spans="1:4" ht="65.25" customHeight="1">
      <c r="A90" s="373" t="s">
        <v>779</v>
      </c>
      <c r="B90" s="171" t="s">
        <v>780</v>
      </c>
      <c r="C90" s="173">
        <v>1680</v>
      </c>
      <c r="D90" s="147"/>
    </row>
    <row r="91" spans="1:4" ht="51">
      <c r="A91" s="373" t="s">
        <v>781</v>
      </c>
      <c r="B91" s="171" t="s">
        <v>782</v>
      </c>
      <c r="C91" s="173">
        <f>C92</f>
        <v>670</v>
      </c>
      <c r="D91" s="147"/>
    </row>
    <row r="92" spans="1:4" ht="67.5" customHeight="1">
      <c r="A92" s="373" t="s">
        <v>783</v>
      </c>
      <c r="B92" s="171" t="s">
        <v>784</v>
      </c>
      <c r="C92" s="173">
        <v>670</v>
      </c>
      <c r="D92" s="147"/>
    </row>
    <row r="93" spans="1:4" ht="37.5" customHeight="1">
      <c r="A93" s="373" t="s">
        <v>785</v>
      </c>
      <c r="B93" s="171" t="s">
        <v>786</v>
      </c>
      <c r="C93" s="173">
        <f>C94</f>
        <v>11680</v>
      </c>
      <c r="D93" s="147"/>
    </row>
    <row r="94" spans="1:4" ht="63.75">
      <c r="A94" s="373" t="s">
        <v>787</v>
      </c>
      <c r="B94" s="171" t="s">
        <v>788</v>
      </c>
      <c r="C94" s="173">
        <v>11680</v>
      </c>
      <c r="D94" s="147"/>
    </row>
    <row r="95" spans="1:4" ht="63.75">
      <c r="A95" s="373" t="s">
        <v>745</v>
      </c>
      <c r="B95" s="170" t="s">
        <v>744</v>
      </c>
      <c r="C95" s="173">
        <f>C96</f>
        <v>5379</v>
      </c>
      <c r="D95" s="147"/>
    </row>
    <row r="96" spans="1:3" ht="73.5" customHeight="1">
      <c r="A96" s="373" t="s">
        <v>623</v>
      </c>
      <c r="B96" s="171" t="s">
        <v>624</v>
      </c>
      <c r="C96" s="174">
        <v>5379</v>
      </c>
    </row>
    <row r="97" spans="1:3" ht="51">
      <c r="A97" s="373" t="s">
        <v>743</v>
      </c>
      <c r="B97" s="172" t="s">
        <v>742</v>
      </c>
      <c r="C97" s="174">
        <f>C98</f>
        <v>3194</v>
      </c>
    </row>
    <row r="98" spans="1:3" ht="86.25" customHeight="1">
      <c r="A98" s="373" t="s">
        <v>625</v>
      </c>
      <c r="B98" s="171" t="s">
        <v>626</v>
      </c>
      <c r="C98" s="175">
        <v>3194</v>
      </c>
    </row>
    <row r="99" spans="1:3" ht="51">
      <c r="A99" s="373" t="s">
        <v>894</v>
      </c>
      <c r="B99" s="171" t="s">
        <v>895</v>
      </c>
      <c r="C99" s="175">
        <f>C100</f>
        <v>340</v>
      </c>
    </row>
    <row r="100" spans="1:3" ht="64.5" customHeight="1">
      <c r="A100" s="373" t="s">
        <v>896</v>
      </c>
      <c r="B100" s="171" t="s">
        <v>897</v>
      </c>
      <c r="C100" s="175">
        <v>340</v>
      </c>
    </row>
    <row r="101" spans="1:3" ht="39.75" customHeight="1">
      <c r="A101" s="373" t="s">
        <v>741</v>
      </c>
      <c r="B101" s="172" t="s">
        <v>740</v>
      </c>
      <c r="C101" s="175">
        <f>C102</f>
        <v>10927</v>
      </c>
    </row>
    <row r="102" spans="1:3" ht="63.75">
      <c r="A102" s="373" t="s">
        <v>627</v>
      </c>
      <c r="B102" s="171" t="s">
        <v>628</v>
      </c>
      <c r="C102" s="173">
        <v>10927</v>
      </c>
    </row>
    <row r="103" spans="1:3" ht="51">
      <c r="A103" s="373" t="s">
        <v>739</v>
      </c>
      <c r="B103" s="170" t="s">
        <v>738</v>
      </c>
      <c r="C103" s="174">
        <f>C104</f>
        <v>67744</v>
      </c>
    </row>
    <row r="104" spans="1:3" ht="76.5">
      <c r="A104" s="373" t="s">
        <v>635</v>
      </c>
      <c r="B104" s="176" t="s">
        <v>636</v>
      </c>
      <c r="C104" s="177">
        <v>67744</v>
      </c>
    </row>
    <row r="105" spans="1:3" ht="91.5" customHeight="1">
      <c r="A105" s="373" t="s">
        <v>859</v>
      </c>
      <c r="B105" s="171" t="s">
        <v>737</v>
      </c>
      <c r="C105" s="174">
        <f>C106</f>
        <v>12944</v>
      </c>
    </row>
    <row r="106" spans="1:3" ht="65.25" customHeight="1">
      <c r="A106" s="373" t="s">
        <v>736</v>
      </c>
      <c r="B106" s="176" t="s">
        <v>735</v>
      </c>
      <c r="C106" s="174">
        <f>C107</f>
        <v>12944</v>
      </c>
    </row>
    <row r="107" spans="1:3" ht="63.75">
      <c r="A107" s="373" t="s">
        <v>315</v>
      </c>
      <c r="B107" s="171" t="s">
        <v>316</v>
      </c>
      <c r="C107" s="177">
        <v>12944</v>
      </c>
    </row>
    <row r="108" spans="1:3" ht="52.5" customHeight="1">
      <c r="A108" s="373" t="s">
        <v>789</v>
      </c>
      <c r="B108" s="171" t="s">
        <v>790</v>
      </c>
      <c r="C108" s="174">
        <f>C109+C110</f>
        <v>7733</v>
      </c>
    </row>
    <row r="109" spans="1:3" ht="51" hidden="1">
      <c r="A109" s="373" t="s">
        <v>629</v>
      </c>
      <c r="B109" s="171" t="s">
        <v>791</v>
      </c>
      <c r="C109" s="174"/>
    </row>
    <row r="110" spans="1:3" ht="63.75">
      <c r="A110" s="373" t="s">
        <v>634</v>
      </c>
      <c r="B110" s="171" t="s">
        <v>792</v>
      </c>
      <c r="C110" s="174">
        <v>7733</v>
      </c>
    </row>
    <row r="111" spans="1:3" ht="12.75">
      <c r="A111" s="373" t="s">
        <v>793</v>
      </c>
      <c r="B111" s="171" t="s">
        <v>794</v>
      </c>
      <c r="C111" s="174">
        <f>C112</f>
        <v>28917</v>
      </c>
    </row>
    <row r="112" spans="1:3" ht="91.5" customHeight="1">
      <c r="A112" s="373" t="s">
        <v>795</v>
      </c>
      <c r="B112" s="171" t="s">
        <v>796</v>
      </c>
      <c r="C112" s="178">
        <v>28917</v>
      </c>
    </row>
    <row r="113" spans="1:3" ht="12.75" hidden="1">
      <c r="A113" s="169" t="s">
        <v>343</v>
      </c>
      <c r="B113" s="179" t="s">
        <v>344</v>
      </c>
      <c r="C113" s="174">
        <f>C114</f>
        <v>0</v>
      </c>
    </row>
    <row r="114" spans="1:3" ht="12.75" hidden="1">
      <c r="A114" s="180" t="s">
        <v>797</v>
      </c>
      <c r="B114" s="181" t="s">
        <v>798</v>
      </c>
      <c r="C114" s="174">
        <f>C115</f>
        <v>0</v>
      </c>
    </row>
    <row r="115" spans="1:3" ht="12.75" hidden="1">
      <c r="A115" s="180" t="s">
        <v>64</v>
      </c>
      <c r="B115" s="181" t="s">
        <v>65</v>
      </c>
      <c r="C115" s="174"/>
    </row>
    <row r="116" spans="1:3" ht="12.75">
      <c r="A116" s="182" t="s">
        <v>360</v>
      </c>
      <c r="B116" s="183" t="s">
        <v>336</v>
      </c>
      <c r="C116" s="184">
        <f>C117+C199+C195+C198</f>
        <v>514663661.39</v>
      </c>
    </row>
    <row r="117" spans="1:3" ht="25.5">
      <c r="A117" s="185" t="s">
        <v>361</v>
      </c>
      <c r="B117" s="186" t="s">
        <v>322</v>
      </c>
      <c r="C117" s="187">
        <f>C118+C125+C154+C194</f>
        <v>518008822</v>
      </c>
    </row>
    <row r="118" spans="1:3" ht="12.75">
      <c r="A118" s="185" t="s">
        <v>348</v>
      </c>
      <c r="B118" s="176" t="s">
        <v>376</v>
      </c>
      <c r="C118" s="187">
        <f>C119+C121+C123</f>
        <v>47820411</v>
      </c>
    </row>
    <row r="119" spans="1:3" ht="12.75">
      <c r="A119" s="188" t="s">
        <v>349</v>
      </c>
      <c r="B119" s="189" t="s">
        <v>467</v>
      </c>
      <c r="C119" s="190">
        <f>C120</f>
        <v>47820411</v>
      </c>
    </row>
    <row r="120" spans="1:3" ht="29.25" customHeight="1">
      <c r="A120" s="188" t="s">
        <v>350</v>
      </c>
      <c r="B120" s="191" t="s">
        <v>468</v>
      </c>
      <c r="C120" s="192">
        <v>47820411</v>
      </c>
    </row>
    <row r="121" spans="1:3" ht="25.5" hidden="1">
      <c r="A121" s="188" t="s">
        <v>799</v>
      </c>
      <c r="B121" s="189" t="s">
        <v>800</v>
      </c>
      <c r="C121" s="190">
        <f>C122</f>
        <v>0</v>
      </c>
    </row>
    <row r="122" spans="1:3" ht="25.5" hidden="1">
      <c r="A122" s="188" t="s">
        <v>801</v>
      </c>
      <c r="B122" s="189" t="s">
        <v>802</v>
      </c>
      <c r="C122" s="190"/>
    </row>
    <row r="123" spans="1:3" ht="12.75" hidden="1">
      <c r="A123" s="188" t="s">
        <v>803</v>
      </c>
      <c r="B123" s="189" t="s">
        <v>804</v>
      </c>
      <c r="C123" s="190">
        <f>C124</f>
        <v>0</v>
      </c>
    </row>
    <row r="124" spans="1:3" ht="12.75" hidden="1">
      <c r="A124" s="188" t="s">
        <v>805</v>
      </c>
      <c r="B124" s="189" t="s">
        <v>806</v>
      </c>
      <c r="C124" s="190"/>
    </row>
    <row r="125" spans="1:3" ht="25.5">
      <c r="A125" s="193" t="s">
        <v>534</v>
      </c>
      <c r="B125" s="171" t="s">
        <v>377</v>
      </c>
      <c r="C125" s="187">
        <f>C126+C128+C144+C148+C138+C142+C140+C130+C134+C146+C132+C136</f>
        <v>242734238</v>
      </c>
    </row>
    <row r="126" spans="1:3" ht="102" hidden="1">
      <c r="A126" s="373" t="s">
        <v>566</v>
      </c>
      <c r="B126" s="171" t="s">
        <v>325</v>
      </c>
      <c r="C126" s="192">
        <f>C127</f>
        <v>0</v>
      </c>
    </row>
    <row r="127" spans="1:3" ht="89.25" hidden="1">
      <c r="A127" s="373" t="s">
        <v>564</v>
      </c>
      <c r="B127" s="171" t="s">
        <v>565</v>
      </c>
      <c r="C127" s="192"/>
    </row>
    <row r="128" spans="1:3" ht="76.5" hidden="1">
      <c r="A128" s="373" t="s">
        <v>326</v>
      </c>
      <c r="B128" s="171" t="s">
        <v>327</v>
      </c>
      <c r="C128" s="192">
        <f>C129</f>
        <v>0</v>
      </c>
    </row>
    <row r="129" spans="1:3" ht="76.5" hidden="1">
      <c r="A129" s="373" t="s">
        <v>381</v>
      </c>
      <c r="B129" s="171" t="s">
        <v>380</v>
      </c>
      <c r="C129" s="192"/>
    </row>
    <row r="130" spans="1:3" ht="65.25" customHeight="1" hidden="1">
      <c r="A130" s="373" t="s">
        <v>138</v>
      </c>
      <c r="B130" s="171" t="s">
        <v>855</v>
      </c>
      <c r="C130" s="192">
        <f>C131</f>
        <v>0</v>
      </c>
    </row>
    <row r="131" spans="1:3" ht="63.75" hidden="1">
      <c r="A131" s="373" t="s">
        <v>139</v>
      </c>
      <c r="B131" s="171" t="s">
        <v>856</v>
      </c>
      <c r="C131" s="192"/>
    </row>
    <row r="132" spans="1:3" ht="51">
      <c r="A132" s="373" t="s">
        <v>932</v>
      </c>
      <c r="B132" s="171" t="s">
        <v>934</v>
      </c>
      <c r="C132" s="192">
        <f>C133</f>
        <v>1106065</v>
      </c>
    </row>
    <row r="133" spans="1:3" ht="51" customHeight="1">
      <c r="A133" s="373" t="s">
        <v>933</v>
      </c>
      <c r="B133" s="171" t="s">
        <v>935</v>
      </c>
      <c r="C133" s="192">
        <f>1083944+22121</f>
        <v>1106065</v>
      </c>
    </row>
    <row r="134" spans="1:3" ht="39.75" customHeight="1" hidden="1">
      <c r="A134" s="373" t="s">
        <v>140</v>
      </c>
      <c r="B134" s="171" t="s">
        <v>857</v>
      </c>
      <c r="C134" s="192">
        <f>C135</f>
        <v>0</v>
      </c>
    </row>
    <row r="135" spans="1:3" ht="38.25" hidden="1">
      <c r="A135" s="373" t="s">
        <v>141</v>
      </c>
      <c r="B135" s="171" t="s">
        <v>858</v>
      </c>
      <c r="C135" s="192"/>
    </row>
    <row r="136" spans="1:3" ht="38.25">
      <c r="A136" s="373" t="s">
        <v>936</v>
      </c>
      <c r="B136" s="171" t="s">
        <v>939</v>
      </c>
      <c r="C136" s="192">
        <f>C137</f>
        <v>164331178</v>
      </c>
    </row>
    <row r="137" spans="1:3" ht="38.25">
      <c r="A137" s="373" t="s">
        <v>937</v>
      </c>
      <c r="B137" s="171" t="s">
        <v>938</v>
      </c>
      <c r="C137" s="192">
        <f>92573500+71757678</f>
        <v>164331178</v>
      </c>
    </row>
    <row r="138" spans="1:3" ht="38.25" customHeight="1">
      <c r="A138" s="373" t="s">
        <v>127</v>
      </c>
      <c r="B138" s="171" t="s">
        <v>128</v>
      </c>
      <c r="C138" s="192">
        <f>C139</f>
        <v>5582837</v>
      </c>
    </row>
    <row r="139" spans="1:3" ht="51">
      <c r="A139" s="373" t="s">
        <v>129</v>
      </c>
      <c r="B139" s="171" t="s">
        <v>130</v>
      </c>
      <c r="C139" s="192">
        <f>4857068+725769</f>
        <v>5582837</v>
      </c>
    </row>
    <row r="140" spans="1:3" ht="38.25">
      <c r="A140" s="373" t="s">
        <v>734</v>
      </c>
      <c r="B140" s="171" t="s">
        <v>733</v>
      </c>
      <c r="C140" s="192">
        <f>C141</f>
        <v>811300</v>
      </c>
    </row>
    <row r="141" spans="1:3" ht="38.25">
      <c r="A141" s="373" t="s">
        <v>732</v>
      </c>
      <c r="B141" s="171" t="s">
        <v>731</v>
      </c>
      <c r="C141" s="192">
        <v>811300</v>
      </c>
    </row>
    <row r="142" spans="1:3" ht="38.25" hidden="1">
      <c r="A142" s="373" t="s">
        <v>131</v>
      </c>
      <c r="B142" s="171" t="s">
        <v>132</v>
      </c>
      <c r="C142" s="192">
        <f>C143</f>
        <v>0</v>
      </c>
    </row>
    <row r="143" spans="1:3" ht="51" hidden="1">
      <c r="A143" s="373" t="s">
        <v>133</v>
      </c>
      <c r="B143" s="171" t="s">
        <v>134</v>
      </c>
      <c r="C143" s="192"/>
    </row>
    <row r="144" spans="1:3" ht="25.5">
      <c r="A144" s="373" t="s">
        <v>169</v>
      </c>
      <c r="B144" s="171" t="s">
        <v>170</v>
      </c>
      <c r="C144" s="194">
        <f>C145</f>
        <v>5028887</v>
      </c>
    </row>
    <row r="145" spans="1:3" ht="25.5">
      <c r="A145" s="373" t="s">
        <v>172</v>
      </c>
      <c r="B145" s="171" t="s">
        <v>171</v>
      </c>
      <c r="C145" s="195">
        <f>4800894.38+227992.62</f>
        <v>5028887</v>
      </c>
    </row>
    <row r="146" spans="1:3" ht="25.5">
      <c r="A146" s="373" t="s">
        <v>898</v>
      </c>
      <c r="B146" s="171" t="s">
        <v>899</v>
      </c>
      <c r="C146" s="195">
        <f>C147</f>
        <v>64597350</v>
      </c>
    </row>
    <row r="147" spans="1:3" ht="30" customHeight="1">
      <c r="A147" s="373" t="s">
        <v>900</v>
      </c>
      <c r="B147" s="171" t="s">
        <v>901</v>
      </c>
      <c r="C147" s="195">
        <f>32992100+29498709+2106541</f>
        <v>64597350</v>
      </c>
    </row>
    <row r="148" spans="1:3" ht="12.75">
      <c r="A148" s="196" t="s">
        <v>535</v>
      </c>
      <c r="B148" s="197" t="s">
        <v>205</v>
      </c>
      <c r="C148" s="192">
        <f>SUM(C149:C153)</f>
        <v>1276621</v>
      </c>
    </row>
    <row r="149" spans="1:3" ht="67.5" customHeight="1">
      <c r="A149" s="196" t="s">
        <v>535</v>
      </c>
      <c r="B149" s="198" t="s">
        <v>206</v>
      </c>
      <c r="C149" s="192">
        <f>312560+4074</f>
        <v>316634</v>
      </c>
    </row>
    <row r="150" spans="1:3" ht="51">
      <c r="A150" s="196" t="s">
        <v>535</v>
      </c>
      <c r="B150" s="196" t="s">
        <v>207</v>
      </c>
      <c r="C150" s="192">
        <v>959987</v>
      </c>
    </row>
    <row r="151" spans="1:3" ht="40.5" customHeight="1" hidden="1">
      <c r="A151" s="196" t="s">
        <v>535</v>
      </c>
      <c r="B151" s="159" t="s">
        <v>135</v>
      </c>
      <c r="C151" s="192"/>
    </row>
    <row r="152" spans="1:3" ht="25.5" hidden="1">
      <c r="A152" s="196" t="s">
        <v>535</v>
      </c>
      <c r="B152" s="198" t="s">
        <v>730</v>
      </c>
      <c r="C152" s="192"/>
    </row>
    <row r="153" spans="1:3" ht="25.5" hidden="1">
      <c r="A153" s="196" t="s">
        <v>535</v>
      </c>
      <c r="B153" s="198" t="s">
        <v>208</v>
      </c>
      <c r="C153" s="192"/>
    </row>
    <row r="154" spans="1:3" ht="18" customHeight="1">
      <c r="A154" s="185" t="s">
        <v>351</v>
      </c>
      <c r="B154" s="199" t="s">
        <v>378</v>
      </c>
      <c r="C154" s="187">
        <f>C155+C157+C163+C165+C169+C167+C161+C159</f>
        <v>227454173</v>
      </c>
    </row>
    <row r="155" spans="1:3" ht="38.25">
      <c r="A155" s="196" t="s">
        <v>352</v>
      </c>
      <c r="B155" s="189" t="s">
        <v>153</v>
      </c>
      <c r="C155" s="190">
        <f>C156</f>
        <v>135590</v>
      </c>
    </row>
    <row r="156" spans="1:3" ht="38.25">
      <c r="A156" s="196" t="s">
        <v>353</v>
      </c>
      <c r="B156" s="189" t="s">
        <v>267</v>
      </c>
      <c r="C156" s="192">
        <v>135590</v>
      </c>
    </row>
    <row r="157" spans="1:3" ht="38.25">
      <c r="A157" s="196" t="s">
        <v>354</v>
      </c>
      <c r="B157" s="189" t="s">
        <v>473</v>
      </c>
      <c r="C157" s="190">
        <f>C158</f>
        <v>6571200</v>
      </c>
    </row>
    <row r="158" spans="1:3" ht="38.25">
      <c r="A158" s="196" t="s">
        <v>355</v>
      </c>
      <c r="B158" s="191" t="s">
        <v>337</v>
      </c>
      <c r="C158" s="192">
        <v>6571200</v>
      </c>
    </row>
    <row r="159" spans="1:3" ht="51">
      <c r="A159" s="374" t="s">
        <v>821</v>
      </c>
      <c r="B159" s="191" t="s">
        <v>823</v>
      </c>
      <c r="C159" s="192">
        <f>C160</f>
        <v>8851190</v>
      </c>
    </row>
    <row r="160" spans="1:3" ht="51">
      <c r="A160" s="374" t="s">
        <v>822</v>
      </c>
      <c r="B160" s="191" t="s">
        <v>824</v>
      </c>
      <c r="C160" s="192">
        <v>8851190</v>
      </c>
    </row>
    <row r="161" spans="1:3" ht="51" hidden="1">
      <c r="A161" s="200" t="s">
        <v>807</v>
      </c>
      <c r="B161" s="191" t="s">
        <v>808</v>
      </c>
      <c r="C161" s="192">
        <f>C162</f>
        <v>0</v>
      </c>
    </row>
    <row r="162" spans="1:3" ht="51" hidden="1">
      <c r="A162" s="196" t="s">
        <v>809</v>
      </c>
      <c r="B162" s="191" t="s">
        <v>810</v>
      </c>
      <c r="C162" s="192"/>
    </row>
    <row r="163" spans="1:3" ht="38.25">
      <c r="A163" s="196" t="s">
        <v>462</v>
      </c>
      <c r="B163" s="189" t="s">
        <v>463</v>
      </c>
      <c r="C163" s="192">
        <f>C164</f>
        <v>20657431</v>
      </c>
    </row>
    <row r="164" spans="1:3" ht="38.25">
      <c r="A164" s="196" t="s">
        <v>464</v>
      </c>
      <c r="B164" s="189" t="s">
        <v>465</v>
      </c>
      <c r="C164" s="192">
        <f>17971965+2685466</f>
        <v>20657431</v>
      </c>
    </row>
    <row r="165" spans="1:3" ht="51">
      <c r="A165" s="333" t="s">
        <v>719</v>
      </c>
      <c r="B165" s="171" t="s">
        <v>720</v>
      </c>
      <c r="C165" s="192">
        <f>C166</f>
        <v>6483960</v>
      </c>
    </row>
    <row r="166" spans="1:3" ht="51">
      <c r="A166" s="373" t="s">
        <v>721</v>
      </c>
      <c r="B166" s="171" t="s">
        <v>149</v>
      </c>
      <c r="C166" s="192">
        <v>6483960</v>
      </c>
    </row>
    <row r="167" spans="1:3" ht="25.5" hidden="1">
      <c r="A167" s="373" t="s">
        <v>729</v>
      </c>
      <c r="B167" s="171" t="s">
        <v>728</v>
      </c>
      <c r="C167" s="192">
        <f>C168</f>
        <v>0</v>
      </c>
    </row>
    <row r="168" spans="1:3" ht="25.5" hidden="1">
      <c r="A168" s="373" t="s">
        <v>727</v>
      </c>
      <c r="B168" s="171" t="s">
        <v>726</v>
      </c>
      <c r="C168" s="192"/>
    </row>
    <row r="169" spans="1:3" ht="12.75">
      <c r="A169" s="197" t="s">
        <v>379</v>
      </c>
      <c r="B169" s="201" t="s">
        <v>338</v>
      </c>
      <c r="C169" s="190">
        <f>C170</f>
        <v>184754802</v>
      </c>
    </row>
    <row r="170" spans="1:3" ht="12.75">
      <c r="A170" s="196" t="s">
        <v>356</v>
      </c>
      <c r="B170" s="202" t="s">
        <v>79</v>
      </c>
      <c r="C170" s="190">
        <f>SUM(C171:C174)+SUM(C176:C178)+C181+C189</f>
        <v>184754802</v>
      </c>
    </row>
    <row r="171" spans="1:3" ht="76.5" customHeight="1">
      <c r="A171" s="196" t="s">
        <v>356</v>
      </c>
      <c r="B171" s="189" t="s">
        <v>712</v>
      </c>
      <c r="C171" s="192">
        <v>334700</v>
      </c>
    </row>
    <row r="172" spans="1:3" ht="89.25">
      <c r="A172" s="196" t="s">
        <v>356</v>
      </c>
      <c r="B172" s="189" t="s">
        <v>663</v>
      </c>
      <c r="C172" s="192">
        <v>334700</v>
      </c>
    </row>
    <row r="173" spans="1:3" ht="79.5" customHeight="1">
      <c r="A173" s="196" t="s">
        <v>356</v>
      </c>
      <c r="B173" s="189" t="s">
        <v>245</v>
      </c>
      <c r="C173" s="192">
        <v>334700</v>
      </c>
    </row>
    <row r="174" spans="1:3" ht="78" customHeight="1">
      <c r="A174" s="196" t="s">
        <v>356</v>
      </c>
      <c r="B174" s="189" t="s">
        <v>66</v>
      </c>
      <c r="C174" s="190">
        <f>C175</f>
        <v>1004100</v>
      </c>
    </row>
    <row r="175" spans="1:3" ht="12.75">
      <c r="A175" s="188"/>
      <c r="B175" s="203" t="s">
        <v>339</v>
      </c>
      <c r="C175" s="192">
        <v>1004100</v>
      </c>
    </row>
    <row r="176" spans="1:3" ht="102">
      <c r="A176" s="196" t="s">
        <v>356</v>
      </c>
      <c r="B176" s="189" t="s">
        <v>359</v>
      </c>
      <c r="C176" s="192">
        <f>104666090+617500</f>
        <v>105283590</v>
      </c>
    </row>
    <row r="177" spans="1:3" ht="102">
      <c r="A177" s="196" t="s">
        <v>356</v>
      </c>
      <c r="B177" s="189" t="s">
        <v>160</v>
      </c>
      <c r="C177" s="192">
        <f>58223283+277200</f>
        <v>58500483</v>
      </c>
    </row>
    <row r="178" spans="1:3" ht="102">
      <c r="A178" s="196" t="s">
        <v>356</v>
      </c>
      <c r="B178" s="204" t="s">
        <v>561</v>
      </c>
      <c r="C178" s="190">
        <f>SUM(C179:C180)</f>
        <v>5187570</v>
      </c>
    </row>
    <row r="179" spans="1:3" ht="38.25">
      <c r="A179" s="188"/>
      <c r="B179" s="203" t="s">
        <v>301</v>
      </c>
      <c r="C179" s="192">
        <v>252894</v>
      </c>
    </row>
    <row r="180" spans="1:3" ht="25.5">
      <c r="A180" s="188"/>
      <c r="B180" s="203" t="s">
        <v>340</v>
      </c>
      <c r="C180" s="192">
        <v>4934676</v>
      </c>
    </row>
    <row r="181" spans="1:3" ht="63.75">
      <c r="A181" s="196" t="s">
        <v>356</v>
      </c>
      <c r="B181" s="189" t="s">
        <v>539</v>
      </c>
      <c r="C181" s="192">
        <f>SUM(C182:C188)</f>
        <v>12241861</v>
      </c>
    </row>
    <row r="182" spans="1:3" ht="38.25">
      <c r="A182" s="188"/>
      <c r="B182" s="203" t="s">
        <v>341</v>
      </c>
      <c r="C182" s="192"/>
    </row>
    <row r="183" spans="1:3" ht="25.5">
      <c r="A183" s="188"/>
      <c r="B183" s="203" t="s">
        <v>342</v>
      </c>
      <c r="C183" s="192">
        <v>7481548</v>
      </c>
    </row>
    <row r="184" spans="1:3" ht="51">
      <c r="A184" s="188"/>
      <c r="B184" s="203" t="s">
        <v>506</v>
      </c>
      <c r="C184" s="192">
        <v>575575</v>
      </c>
    </row>
    <row r="185" spans="1:3" ht="12.75">
      <c r="A185" s="188"/>
      <c r="B185" s="203" t="s">
        <v>507</v>
      </c>
      <c r="C185" s="192">
        <v>1273717</v>
      </c>
    </row>
    <row r="186" spans="1:3" ht="38.25">
      <c r="A186" s="188"/>
      <c r="B186" s="203" t="s">
        <v>508</v>
      </c>
      <c r="C186" s="192">
        <v>2342900</v>
      </c>
    </row>
    <row r="187" spans="1:3" ht="51">
      <c r="A187" s="196"/>
      <c r="B187" s="115" t="s">
        <v>0</v>
      </c>
      <c r="C187" s="192">
        <f>669400-390483</f>
        <v>278917</v>
      </c>
    </row>
    <row r="188" spans="1:3" ht="25.5">
      <c r="A188" s="196"/>
      <c r="B188" s="205" t="s">
        <v>466</v>
      </c>
      <c r="C188" s="192">
        <v>289204</v>
      </c>
    </row>
    <row r="189" spans="1:3" ht="76.5">
      <c r="A189" s="196" t="s">
        <v>356</v>
      </c>
      <c r="B189" s="204" t="s">
        <v>540</v>
      </c>
      <c r="C189" s="192">
        <f>SUM(C190:C191)</f>
        <v>1533098</v>
      </c>
    </row>
    <row r="190" spans="1:3" ht="25.5">
      <c r="A190" s="188"/>
      <c r="B190" s="203" t="s">
        <v>541</v>
      </c>
      <c r="C190" s="192">
        <v>1365748</v>
      </c>
    </row>
    <row r="191" spans="1:3" ht="51">
      <c r="A191" s="206"/>
      <c r="B191" s="207" t="s">
        <v>542</v>
      </c>
      <c r="C191" s="208">
        <v>167350</v>
      </c>
    </row>
    <row r="192" spans="1:3" ht="12.75" customHeight="1" hidden="1">
      <c r="A192" s="185" t="s">
        <v>1</v>
      </c>
      <c r="B192" s="209" t="s">
        <v>2</v>
      </c>
      <c r="C192" s="208">
        <f>C193</f>
        <v>0</v>
      </c>
    </row>
    <row r="193" spans="1:3" ht="63.75" customHeight="1" hidden="1">
      <c r="A193" s="196" t="s">
        <v>471</v>
      </c>
      <c r="B193" s="176" t="s">
        <v>472</v>
      </c>
      <c r="C193" s="208">
        <f>C194</f>
        <v>0</v>
      </c>
    </row>
    <row r="194" spans="1:3" ht="63.75" customHeight="1" hidden="1">
      <c r="A194" s="210" t="s">
        <v>469</v>
      </c>
      <c r="B194" s="171" t="s">
        <v>470</v>
      </c>
      <c r="C194" s="208"/>
    </row>
    <row r="195" spans="1:3" ht="12.75" customHeight="1">
      <c r="A195" s="185" t="s">
        <v>3</v>
      </c>
      <c r="B195" s="211" t="s">
        <v>725</v>
      </c>
      <c r="C195" s="208">
        <f>C196</f>
        <v>153500</v>
      </c>
    </row>
    <row r="196" spans="1:3" ht="25.5" customHeight="1">
      <c r="A196" s="333" t="s">
        <v>724</v>
      </c>
      <c r="B196" s="204" t="s">
        <v>722</v>
      </c>
      <c r="C196" s="208">
        <f>C197</f>
        <v>153500</v>
      </c>
    </row>
    <row r="197" spans="1:3" ht="25.5" customHeight="1">
      <c r="A197" s="210" t="s">
        <v>723</v>
      </c>
      <c r="B197" s="212" t="s">
        <v>722</v>
      </c>
      <c r="C197" s="208">
        <v>153500</v>
      </c>
    </row>
    <row r="198" spans="1:3" ht="39" hidden="1" thickBot="1">
      <c r="A198" s="375" t="s">
        <v>902</v>
      </c>
      <c r="B198" s="213" t="s">
        <v>903</v>
      </c>
      <c r="C198" s="208"/>
    </row>
    <row r="199" spans="1:3" ht="39" thickBot="1">
      <c r="A199" s="185" t="s">
        <v>136</v>
      </c>
      <c r="B199" s="213" t="s">
        <v>137</v>
      </c>
      <c r="C199" s="208">
        <v>-3498660.61</v>
      </c>
    </row>
  </sheetData>
  <sheetProtection/>
  <mergeCells count="4">
    <mergeCell ref="A1:C1"/>
    <mergeCell ref="A2:C2"/>
    <mergeCell ref="A3:C3"/>
    <mergeCell ref="A4:C4"/>
  </mergeCells>
  <hyperlinks>
    <hyperlink ref="B83" r:id="rId1" display="/document/12125267/entry/50"/>
    <hyperlink ref="B85" r:id="rId2" display="https://internet.garant.ru/#/document/12125267/entry/60"/>
    <hyperlink ref="B95" r:id="rId3" display="/document/12125267/entry/140"/>
    <hyperlink ref="B97" r:id="rId4" display="https://internet.garant.ru/#/document/12125267/entry/150"/>
    <hyperlink ref="B101" r:id="rId5" display="https://internet.garant.ru/#/document/12125267/entry/190"/>
    <hyperlink ref="B103" r:id="rId6" display="/document/12125267/entry/200"/>
  </hyperlinks>
  <printOptions/>
  <pageMargins left="0.7874015748031497" right="0.3937007874015748" top="0.3937007874015748" bottom="0.3937007874015748" header="0.5118110236220472" footer="0.5118110236220472"/>
  <pageSetup fitToHeight="0" fitToWidth="1" horizontalDpi="600" verticalDpi="600" orientation="portrait" paperSize="9" r:id="rId7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66FF"/>
  </sheetPr>
  <dimension ref="A1:F479"/>
  <sheetViews>
    <sheetView showGridLines="0" zoomScaleSheetLayoutView="100" zoomScalePageLayoutView="0" workbookViewId="0" topLeftCell="A1">
      <pane xSplit="1" ySplit="7" topLeftCell="B45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:F4"/>
    </sheetView>
  </sheetViews>
  <sheetFormatPr defaultColWidth="9.140625" defaultRowHeight="12.75"/>
  <cols>
    <col min="1" max="1" width="76.00390625" style="5" customWidth="1"/>
    <col min="2" max="2" width="3.8515625" style="5" customWidth="1"/>
    <col min="3" max="3" width="4.57421875" style="5" customWidth="1"/>
    <col min="4" max="4" width="13.28125" style="5" customWidth="1"/>
    <col min="5" max="5" width="4.57421875" style="5" customWidth="1"/>
    <col min="6" max="6" width="14.421875" style="94" customWidth="1"/>
    <col min="7" max="16384" width="9.140625" style="5" customWidth="1"/>
  </cols>
  <sheetData>
    <row r="1" spans="1:6" ht="12.75">
      <c r="A1" s="2"/>
      <c r="B1" s="3"/>
      <c r="C1" s="3"/>
      <c r="D1" s="3"/>
      <c r="E1" s="3"/>
      <c r="F1" s="4" t="s">
        <v>440</v>
      </c>
    </row>
    <row r="2" spans="1:6" ht="12.75">
      <c r="A2" s="2"/>
      <c r="B2" s="3"/>
      <c r="C2" s="3"/>
      <c r="D2" s="3"/>
      <c r="E2" s="3"/>
      <c r="F2" s="6" t="s">
        <v>244</v>
      </c>
    </row>
    <row r="3" spans="1:6" ht="12.75">
      <c r="A3" s="3"/>
      <c r="B3" s="389" t="s">
        <v>980</v>
      </c>
      <c r="C3" s="391"/>
      <c r="D3" s="391"/>
      <c r="E3" s="391"/>
      <c r="F3" s="391"/>
    </row>
    <row r="4" spans="1:6" ht="46.5" customHeight="1">
      <c r="A4" s="392" t="s">
        <v>916</v>
      </c>
      <c r="B4" s="392"/>
      <c r="C4" s="392"/>
      <c r="D4" s="392"/>
      <c r="E4" s="392"/>
      <c r="F4" s="392"/>
    </row>
    <row r="5" spans="1:6" ht="12.75">
      <c r="A5" s="7"/>
      <c r="B5" s="8"/>
      <c r="C5" s="8"/>
      <c r="D5" s="8"/>
      <c r="E5" s="8"/>
      <c r="F5" s="9" t="s">
        <v>84</v>
      </c>
    </row>
    <row r="6" spans="1:6" ht="34.5" customHeight="1">
      <c r="A6" s="10" t="s">
        <v>80</v>
      </c>
      <c r="B6" s="10" t="s">
        <v>488</v>
      </c>
      <c r="C6" s="10" t="s">
        <v>489</v>
      </c>
      <c r="D6" s="10" t="s">
        <v>490</v>
      </c>
      <c r="E6" s="11" t="s">
        <v>491</v>
      </c>
      <c r="F6" s="12" t="s">
        <v>269</v>
      </c>
    </row>
    <row r="7" spans="1:6" ht="12.75">
      <c r="A7" s="13" t="s">
        <v>68</v>
      </c>
      <c r="B7" s="14" t="s">
        <v>81</v>
      </c>
      <c r="C7" s="14" t="s">
        <v>69</v>
      </c>
      <c r="D7" s="14" t="s">
        <v>492</v>
      </c>
      <c r="E7" s="15" t="s">
        <v>493</v>
      </c>
      <c r="F7" s="12" t="s">
        <v>494</v>
      </c>
    </row>
    <row r="8" spans="1:6" ht="12.75">
      <c r="A8" s="16" t="s">
        <v>85</v>
      </c>
      <c r="B8" s="17" t="s">
        <v>83</v>
      </c>
      <c r="C8" s="17" t="s">
        <v>83</v>
      </c>
      <c r="D8" s="17" t="s">
        <v>83</v>
      </c>
      <c r="E8" s="17" t="s">
        <v>83</v>
      </c>
      <c r="F8" s="18">
        <f>F9+F110+F116+F132+F180+F243+F255+F361+F379+F385+F466+F473</f>
        <v>712604886.8</v>
      </c>
    </row>
    <row r="9" spans="1:6" ht="12.75">
      <c r="A9" s="19" t="s">
        <v>557</v>
      </c>
      <c r="B9" s="20" t="s">
        <v>495</v>
      </c>
      <c r="C9" s="21" t="s">
        <v>428</v>
      </c>
      <c r="D9" s="20" t="s">
        <v>83</v>
      </c>
      <c r="E9" s="20" t="s">
        <v>83</v>
      </c>
      <c r="F9" s="22">
        <f>F10+F15+F27+F48+F53+F22+F43</f>
        <v>56541704.2</v>
      </c>
    </row>
    <row r="10" spans="1:6" s="126" customFormat="1" ht="25.5" customHeight="1">
      <c r="A10" s="123" t="s">
        <v>496</v>
      </c>
      <c r="B10" s="124" t="s">
        <v>495</v>
      </c>
      <c r="C10" s="124" t="s">
        <v>497</v>
      </c>
      <c r="D10" s="124" t="s">
        <v>83</v>
      </c>
      <c r="E10" s="124" t="s">
        <v>83</v>
      </c>
      <c r="F10" s="125">
        <f>F11</f>
        <v>1303770</v>
      </c>
    </row>
    <row r="11" spans="1:6" ht="12.75">
      <c r="A11" s="26" t="s">
        <v>547</v>
      </c>
      <c r="B11" s="27" t="s">
        <v>495</v>
      </c>
      <c r="C11" s="27" t="s">
        <v>497</v>
      </c>
      <c r="D11" s="27" t="s">
        <v>638</v>
      </c>
      <c r="E11" s="27" t="s">
        <v>83</v>
      </c>
      <c r="F11" s="25">
        <f>F12</f>
        <v>1303770</v>
      </c>
    </row>
    <row r="12" spans="1:6" ht="12.75">
      <c r="A12" s="26" t="s">
        <v>333</v>
      </c>
      <c r="B12" s="27" t="s">
        <v>495</v>
      </c>
      <c r="C12" s="27" t="s">
        <v>497</v>
      </c>
      <c r="D12" s="27" t="s">
        <v>639</v>
      </c>
      <c r="E12" s="28" t="s">
        <v>83</v>
      </c>
      <c r="F12" s="25">
        <f>F13</f>
        <v>1303770</v>
      </c>
    </row>
    <row r="13" spans="1:6" ht="16.5" customHeight="1">
      <c r="A13" s="29" t="s">
        <v>679</v>
      </c>
      <c r="B13" s="27" t="s">
        <v>495</v>
      </c>
      <c r="C13" s="27" t="s">
        <v>497</v>
      </c>
      <c r="D13" s="27" t="s">
        <v>640</v>
      </c>
      <c r="E13" s="27" t="s">
        <v>83</v>
      </c>
      <c r="F13" s="25">
        <f>F14</f>
        <v>1303770</v>
      </c>
    </row>
    <row r="14" spans="1:6" ht="38.25">
      <c r="A14" s="26" t="s">
        <v>682</v>
      </c>
      <c r="B14" s="27" t="s">
        <v>495</v>
      </c>
      <c r="C14" s="27" t="s">
        <v>497</v>
      </c>
      <c r="D14" s="27" t="s">
        <v>640</v>
      </c>
      <c r="E14" s="27" t="s">
        <v>556</v>
      </c>
      <c r="F14" s="30">
        <f>1127828+175941+1</f>
        <v>1303770</v>
      </c>
    </row>
    <row r="15" spans="1:6" s="126" customFormat="1" ht="40.5">
      <c r="A15" s="123" t="s">
        <v>669</v>
      </c>
      <c r="B15" s="124" t="s">
        <v>495</v>
      </c>
      <c r="C15" s="124" t="s">
        <v>498</v>
      </c>
      <c r="D15" s="124" t="s">
        <v>83</v>
      </c>
      <c r="E15" s="124" t="s">
        <v>83</v>
      </c>
      <c r="F15" s="125">
        <f>F16</f>
        <v>13075525</v>
      </c>
    </row>
    <row r="16" spans="1:6" ht="12.75">
      <c r="A16" s="26" t="s">
        <v>435</v>
      </c>
      <c r="B16" s="27" t="s">
        <v>495</v>
      </c>
      <c r="C16" s="27" t="s">
        <v>498</v>
      </c>
      <c r="D16" s="27" t="s">
        <v>641</v>
      </c>
      <c r="E16" s="27" t="s">
        <v>83</v>
      </c>
      <c r="F16" s="25">
        <f>F17</f>
        <v>13075525</v>
      </c>
    </row>
    <row r="17" spans="1:6" ht="12.75">
      <c r="A17" s="26" t="s">
        <v>439</v>
      </c>
      <c r="B17" s="27" t="s">
        <v>495</v>
      </c>
      <c r="C17" s="27" t="s">
        <v>498</v>
      </c>
      <c r="D17" s="27" t="s">
        <v>642</v>
      </c>
      <c r="E17" s="28" t="s">
        <v>83</v>
      </c>
      <c r="F17" s="25">
        <f>F18</f>
        <v>13075525</v>
      </c>
    </row>
    <row r="18" spans="1:6" ht="17.25" customHeight="1">
      <c r="A18" s="29" t="s">
        <v>679</v>
      </c>
      <c r="B18" s="27" t="s">
        <v>495</v>
      </c>
      <c r="C18" s="27" t="s">
        <v>498</v>
      </c>
      <c r="D18" s="27" t="s">
        <v>644</v>
      </c>
      <c r="E18" s="27" t="s">
        <v>83</v>
      </c>
      <c r="F18" s="25">
        <f>SUM(F19:F21)</f>
        <v>13075525</v>
      </c>
    </row>
    <row r="19" spans="1:6" ht="38.25">
      <c r="A19" s="26" t="s">
        <v>682</v>
      </c>
      <c r="B19" s="27" t="s">
        <v>495</v>
      </c>
      <c r="C19" s="27" t="s">
        <v>498</v>
      </c>
      <c r="D19" s="27" t="s">
        <v>644</v>
      </c>
      <c r="E19" s="27">
        <v>100</v>
      </c>
      <c r="F19" s="30">
        <f>10176208+1877746</f>
        <v>12053954</v>
      </c>
    </row>
    <row r="20" spans="1:6" ht="12.75">
      <c r="A20" s="26" t="s">
        <v>209</v>
      </c>
      <c r="B20" s="27" t="s">
        <v>495</v>
      </c>
      <c r="C20" s="27" t="s">
        <v>498</v>
      </c>
      <c r="D20" s="27" t="s">
        <v>644</v>
      </c>
      <c r="E20" s="27">
        <v>200</v>
      </c>
      <c r="F20" s="30">
        <f>829211+69174</f>
        <v>898385</v>
      </c>
    </row>
    <row r="21" spans="1:6" ht="12.75">
      <c r="A21" s="26" t="s">
        <v>73</v>
      </c>
      <c r="B21" s="27" t="s">
        <v>495</v>
      </c>
      <c r="C21" s="27" t="s">
        <v>498</v>
      </c>
      <c r="D21" s="27" t="s">
        <v>644</v>
      </c>
      <c r="E21" s="27">
        <v>800</v>
      </c>
      <c r="F21" s="30">
        <v>123186</v>
      </c>
    </row>
    <row r="22" spans="1:6" ht="12.75" hidden="1">
      <c r="A22" s="31" t="s">
        <v>811</v>
      </c>
      <c r="B22" s="27" t="s">
        <v>495</v>
      </c>
      <c r="C22" s="32" t="s">
        <v>609</v>
      </c>
      <c r="D22" s="27"/>
      <c r="E22" s="27"/>
      <c r="F22" s="30">
        <f>F23</f>
        <v>0</v>
      </c>
    </row>
    <row r="23" spans="1:6" ht="12.75" hidden="1">
      <c r="A23" s="33" t="s">
        <v>582</v>
      </c>
      <c r="B23" s="27" t="s">
        <v>495</v>
      </c>
      <c r="C23" s="32" t="s">
        <v>609</v>
      </c>
      <c r="D23" s="34" t="s">
        <v>14</v>
      </c>
      <c r="E23" s="35"/>
      <c r="F23" s="30">
        <f>F24</f>
        <v>0</v>
      </c>
    </row>
    <row r="24" spans="1:6" ht="16.5" customHeight="1" hidden="1">
      <c r="A24" s="36" t="s">
        <v>592</v>
      </c>
      <c r="B24" s="27" t="s">
        <v>495</v>
      </c>
      <c r="C24" s="32" t="s">
        <v>609</v>
      </c>
      <c r="D24" s="34" t="s">
        <v>16</v>
      </c>
      <c r="E24" s="35"/>
      <c r="F24" s="30">
        <f>F25</f>
        <v>0</v>
      </c>
    </row>
    <row r="25" spans="1:6" ht="25.5" hidden="1">
      <c r="A25" s="36" t="s">
        <v>812</v>
      </c>
      <c r="B25" s="27" t="s">
        <v>495</v>
      </c>
      <c r="C25" s="32" t="s">
        <v>609</v>
      </c>
      <c r="D25" s="34" t="s">
        <v>813</v>
      </c>
      <c r="E25" s="35"/>
      <c r="F25" s="30">
        <f>F26</f>
        <v>0</v>
      </c>
    </row>
    <row r="26" spans="1:6" ht="12.75" hidden="1">
      <c r="A26" s="31" t="s">
        <v>209</v>
      </c>
      <c r="B26" s="27" t="s">
        <v>495</v>
      </c>
      <c r="C26" s="32" t="s">
        <v>609</v>
      </c>
      <c r="D26" s="34" t="s">
        <v>813</v>
      </c>
      <c r="E26" s="35">
        <v>200</v>
      </c>
      <c r="F26" s="30"/>
    </row>
    <row r="27" spans="1:6" s="126" customFormat="1" ht="27">
      <c r="A27" s="123" t="s">
        <v>321</v>
      </c>
      <c r="B27" s="124" t="s">
        <v>495</v>
      </c>
      <c r="C27" s="124" t="s">
        <v>499</v>
      </c>
      <c r="D27" s="124" t="s">
        <v>83</v>
      </c>
      <c r="E27" s="124" t="s">
        <v>83</v>
      </c>
      <c r="F27" s="125">
        <f>F28+F35</f>
        <v>5134272</v>
      </c>
    </row>
    <row r="28" spans="1:6" ht="12.75">
      <c r="A28" s="37" t="s">
        <v>163</v>
      </c>
      <c r="B28" s="27" t="s">
        <v>495</v>
      </c>
      <c r="C28" s="27" t="s">
        <v>499</v>
      </c>
      <c r="D28" s="27" t="s">
        <v>645</v>
      </c>
      <c r="E28" s="27" t="s">
        <v>83</v>
      </c>
      <c r="F28" s="25">
        <f>F29</f>
        <v>3924320</v>
      </c>
    </row>
    <row r="29" spans="1:6" ht="38.25">
      <c r="A29" s="38" t="s">
        <v>165</v>
      </c>
      <c r="B29" s="27" t="s">
        <v>495</v>
      </c>
      <c r="C29" s="27" t="s">
        <v>499</v>
      </c>
      <c r="D29" s="27" t="s">
        <v>646</v>
      </c>
      <c r="E29" s="28" t="s">
        <v>83</v>
      </c>
      <c r="F29" s="25">
        <f>F30</f>
        <v>3924320</v>
      </c>
    </row>
    <row r="30" spans="1:6" ht="25.5">
      <c r="A30" s="39" t="s">
        <v>558</v>
      </c>
      <c r="B30" s="27" t="s">
        <v>495</v>
      </c>
      <c r="C30" s="27" t="s">
        <v>499</v>
      </c>
      <c r="D30" s="27" t="s">
        <v>291</v>
      </c>
      <c r="E30" s="28"/>
      <c r="F30" s="25">
        <f>F31</f>
        <v>3924320</v>
      </c>
    </row>
    <row r="31" spans="1:6" ht="17.25" customHeight="1">
      <c r="A31" s="29" t="s">
        <v>679</v>
      </c>
      <c r="B31" s="27" t="s">
        <v>495</v>
      </c>
      <c r="C31" s="27" t="s">
        <v>499</v>
      </c>
      <c r="D31" s="27" t="s">
        <v>647</v>
      </c>
      <c r="E31" s="27" t="s">
        <v>83</v>
      </c>
      <c r="F31" s="25">
        <f>SUM(F32:F34)</f>
        <v>3924320</v>
      </c>
    </row>
    <row r="32" spans="1:6" ht="41.25" customHeight="1">
      <c r="A32" s="26" t="s">
        <v>682</v>
      </c>
      <c r="B32" s="27" t="s">
        <v>495</v>
      </c>
      <c r="C32" s="27" t="s">
        <v>499</v>
      </c>
      <c r="D32" s="27" t="s">
        <v>647</v>
      </c>
      <c r="E32" s="27">
        <v>100</v>
      </c>
      <c r="F32" s="30">
        <f>3353200+435916</f>
        <v>3789116</v>
      </c>
    </row>
    <row r="33" spans="1:6" ht="12.75">
      <c r="A33" s="26" t="s">
        <v>209</v>
      </c>
      <c r="B33" s="27" t="s">
        <v>495</v>
      </c>
      <c r="C33" s="27" t="s">
        <v>499</v>
      </c>
      <c r="D33" s="27" t="s">
        <v>647</v>
      </c>
      <c r="E33" s="27" t="s">
        <v>70</v>
      </c>
      <c r="F33" s="30">
        <f>132204+3000</f>
        <v>135204</v>
      </c>
    </row>
    <row r="34" spans="1:6" ht="12.75" customHeight="1" hidden="1">
      <c r="A34" s="26" t="s">
        <v>73</v>
      </c>
      <c r="B34" s="27" t="s">
        <v>495</v>
      </c>
      <c r="C34" s="27" t="s">
        <v>499</v>
      </c>
      <c r="D34" s="27" t="s">
        <v>647</v>
      </c>
      <c r="E34" s="27">
        <v>800</v>
      </c>
      <c r="F34" s="30"/>
    </row>
    <row r="35" spans="1:6" ht="12.75">
      <c r="A35" s="37" t="s">
        <v>161</v>
      </c>
      <c r="B35" s="27" t="s">
        <v>495</v>
      </c>
      <c r="C35" s="27" t="s">
        <v>499</v>
      </c>
      <c r="D35" s="40" t="s">
        <v>648</v>
      </c>
      <c r="E35" s="28" t="s">
        <v>83</v>
      </c>
      <c r="F35" s="25">
        <f>F36+F39</f>
        <v>1209952</v>
      </c>
    </row>
    <row r="36" spans="1:6" ht="17.25" customHeight="1">
      <c r="A36" s="38" t="s">
        <v>162</v>
      </c>
      <c r="B36" s="27" t="s">
        <v>495</v>
      </c>
      <c r="C36" s="27" t="s">
        <v>499</v>
      </c>
      <c r="D36" s="41" t="s">
        <v>649</v>
      </c>
      <c r="E36" s="27" t="s">
        <v>83</v>
      </c>
      <c r="F36" s="25">
        <f>F37</f>
        <v>696972</v>
      </c>
    </row>
    <row r="37" spans="1:6" ht="16.5" customHeight="1">
      <c r="A37" s="29" t="s">
        <v>679</v>
      </c>
      <c r="B37" s="27" t="s">
        <v>495</v>
      </c>
      <c r="C37" s="27" t="s">
        <v>499</v>
      </c>
      <c r="D37" s="40" t="s">
        <v>650</v>
      </c>
      <c r="E37" s="27"/>
      <c r="F37" s="25">
        <f>SUM(F38:F38)</f>
        <v>696972</v>
      </c>
    </row>
    <row r="38" spans="1:6" ht="38.25">
      <c r="A38" s="26" t="s">
        <v>682</v>
      </c>
      <c r="B38" s="27" t="s">
        <v>495</v>
      </c>
      <c r="C38" s="27" t="s">
        <v>499</v>
      </c>
      <c r="D38" s="40" t="s">
        <v>650</v>
      </c>
      <c r="E38" s="27">
        <v>100</v>
      </c>
      <c r="F38" s="25">
        <f>602917+94055</f>
        <v>696972</v>
      </c>
    </row>
    <row r="39" spans="1:6" ht="12.75">
      <c r="A39" s="26" t="s">
        <v>38</v>
      </c>
      <c r="B39" s="27" t="s">
        <v>495</v>
      </c>
      <c r="C39" s="27" t="s">
        <v>499</v>
      </c>
      <c r="D39" s="41" t="s">
        <v>37</v>
      </c>
      <c r="E39" s="27"/>
      <c r="F39" s="25">
        <f>F40</f>
        <v>512980</v>
      </c>
    </row>
    <row r="40" spans="1:6" ht="15" customHeight="1">
      <c r="A40" s="29" t="s">
        <v>679</v>
      </c>
      <c r="B40" s="27" t="s">
        <v>495</v>
      </c>
      <c r="C40" s="27" t="s">
        <v>499</v>
      </c>
      <c r="D40" s="40" t="s">
        <v>36</v>
      </c>
      <c r="E40" s="27"/>
      <c r="F40" s="25">
        <f>SUM(F41:F42)</f>
        <v>512980</v>
      </c>
    </row>
    <row r="41" spans="1:6" ht="38.25">
      <c r="A41" s="26" t="s">
        <v>682</v>
      </c>
      <c r="B41" s="27" t="s">
        <v>495</v>
      </c>
      <c r="C41" s="27" t="s">
        <v>499</v>
      </c>
      <c r="D41" s="40" t="s">
        <v>36</v>
      </c>
      <c r="E41" s="27">
        <v>100</v>
      </c>
      <c r="F41" s="30">
        <f>441159+68821</f>
        <v>509980</v>
      </c>
    </row>
    <row r="42" spans="1:6" ht="12.75">
      <c r="A42" s="26" t="s">
        <v>209</v>
      </c>
      <c r="B42" s="27" t="s">
        <v>495</v>
      </c>
      <c r="C42" s="27" t="s">
        <v>499</v>
      </c>
      <c r="D42" s="40" t="s">
        <v>36</v>
      </c>
      <c r="E42" s="27">
        <v>200</v>
      </c>
      <c r="F42" s="30">
        <v>3000</v>
      </c>
    </row>
    <row r="43" spans="1:6" s="126" customFormat="1" ht="12.75">
      <c r="A43" s="37" t="s">
        <v>860</v>
      </c>
      <c r="B43" s="70" t="s">
        <v>495</v>
      </c>
      <c r="C43" s="70" t="s">
        <v>610</v>
      </c>
      <c r="D43" s="127"/>
      <c r="E43" s="70"/>
      <c r="F43" s="128">
        <f>F44</f>
        <v>285565</v>
      </c>
    </row>
    <row r="44" spans="1:6" ht="12.75">
      <c r="A44" s="26" t="s">
        <v>582</v>
      </c>
      <c r="B44" s="27" t="s">
        <v>495</v>
      </c>
      <c r="C44" s="27" t="s">
        <v>610</v>
      </c>
      <c r="D44" s="40" t="s">
        <v>861</v>
      </c>
      <c r="E44" s="27"/>
      <c r="F44" s="30">
        <f>F45</f>
        <v>285565</v>
      </c>
    </row>
    <row r="45" spans="1:6" ht="12.75">
      <c r="A45" s="26" t="s">
        <v>862</v>
      </c>
      <c r="B45" s="27" t="s">
        <v>495</v>
      </c>
      <c r="C45" s="27" t="s">
        <v>610</v>
      </c>
      <c r="D45" s="40" t="s">
        <v>863</v>
      </c>
      <c r="E45" s="27"/>
      <c r="F45" s="30">
        <f>F46</f>
        <v>285565</v>
      </c>
    </row>
    <row r="46" spans="1:6" ht="12.75">
      <c r="A46" s="42" t="s">
        <v>864</v>
      </c>
      <c r="B46" s="27" t="s">
        <v>495</v>
      </c>
      <c r="C46" s="27" t="s">
        <v>610</v>
      </c>
      <c r="D46" s="40" t="s">
        <v>865</v>
      </c>
      <c r="E46" s="27"/>
      <c r="F46" s="30">
        <f>F47</f>
        <v>285565</v>
      </c>
    </row>
    <row r="47" spans="1:6" ht="12.75">
      <c r="A47" s="26" t="s">
        <v>145</v>
      </c>
      <c r="B47" s="27" t="s">
        <v>495</v>
      </c>
      <c r="C47" s="27" t="s">
        <v>610</v>
      </c>
      <c r="D47" s="40" t="s">
        <v>865</v>
      </c>
      <c r="E47" s="27">
        <v>800</v>
      </c>
      <c r="F47" s="30">
        <v>285565</v>
      </c>
    </row>
    <row r="48" spans="1:6" s="126" customFormat="1" ht="13.5">
      <c r="A48" s="123" t="s">
        <v>500</v>
      </c>
      <c r="B48" s="124" t="s">
        <v>495</v>
      </c>
      <c r="C48" s="124" t="s">
        <v>501</v>
      </c>
      <c r="D48" s="124" t="s">
        <v>83</v>
      </c>
      <c r="E48" s="124" t="s">
        <v>83</v>
      </c>
      <c r="F48" s="125">
        <f>F49</f>
        <v>200000</v>
      </c>
    </row>
    <row r="49" spans="1:6" ht="12.75">
      <c r="A49" s="26" t="s">
        <v>166</v>
      </c>
      <c r="B49" s="27" t="s">
        <v>495</v>
      </c>
      <c r="C49" s="27" t="s">
        <v>501</v>
      </c>
      <c r="D49" s="27" t="s">
        <v>651</v>
      </c>
      <c r="E49" s="27" t="s">
        <v>83</v>
      </c>
      <c r="F49" s="25">
        <f>F50</f>
        <v>200000</v>
      </c>
    </row>
    <row r="50" spans="1:6" ht="12.75">
      <c r="A50" s="26" t="s">
        <v>500</v>
      </c>
      <c r="B50" s="27" t="s">
        <v>495</v>
      </c>
      <c r="C50" s="27" t="s">
        <v>501</v>
      </c>
      <c r="D50" s="27" t="s">
        <v>652</v>
      </c>
      <c r="E50" s="28" t="s">
        <v>83</v>
      </c>
      <c r="F50" s="25">
        <f>F51</f>
        <v>200000</v>
      </c>
    </row>
    <row r="51" spans="1:6" ht="12.75">
      <c r="A51" s="29" t="s">
        <v>242</v>
      </c>
      <c r="B51" s="27" t="s">
        <v>495</v>
      </c>
      <c r="C51" s="27" t="s">
        <v>501</v>
      </c>
      <c r="D51" s="27" t="s">
        <v>203</v>
      </c>
      <c r="E51" s="27" t="s">
        <v>83</v>
      </c>
      <c r="F51" s="25">
        <f>F52</f>
        <v>200000</v>
      </c>
    </row>
    <row r="52" spans="1:6" ht="12.75">
      <c r="A52" s="26" t="s">
        <v>73</v>
      </c>
      <c r="B52" s="27" t="s">
        <v>495</v>
      </c>
      <c r="C52" s="27" t="s">
        <v>501</v>
      </c>
      <c r="D52" s="27" t="s">
        <v>203</v>
      </c>
      <c r="E52" s="27" t="s">
        <v>74</v>
      </c>
      <c r="F52" s="30">
        <v>200000</v>
      </c>
    </row>
    <row r="53" spans="1:6" s="126" customFormat="1" ht="13.5">
      <c r="A53" s="123" t="s">
        <v>437</v>
      </c>
      <c r="B53" s="124" t="s">
        <v>495</v>
      </c>
      <c r="C53" s="124" t="s">
        <v>95</v>
      </c>
      <c r="D53" s="124" t="s">
        <v>83</v>
      </c>
      <c r="E53" s="124" t="s">
        <v>83</v>
      </c>
      <c r="F53" s="125">
        <f>F54+F59+F65+F80+F90+F94+F87+F73</f>
        <v>36542572.2</v>
      </c>
    </row>
    <row r="54" spans="1:6" ht="25.5" customHeight="1" hidden="1">
      <c r="A54" s="37" t="s">
        <v>698</v>
      </c>
      <c r="B54" s="27" t="s">
        <v>495</v>
      </c>
      <c r="C54" s="27" t="s">
        <v>95</v>
      </c>
      <c r="D54" s="27" t="s">
        <v>204</v>
      </c>
      <c r="E54" s="27" t="s">
        <v>83</v>
      </c>
      <c r="F54" s="25">
        <f>F55</f>
        <v>0</v>
      </c>
    </row>
    <row r="55" spans="1:6" ht="51" customHeight="1" hidden="1">
      <c r="A55" s="38" t="s">
        <v>580</v>
      </c>
      <c r="B55" s="27" t="s">
        <v>495</v>
      </c>
      <c r="C55" s="27" t="s">
        <v>95</v>
      </c>
      <c r="D55" s="41" t="s">
        <v>6</v>
      </c>
      <c r="E55" s="28" t="s">
        <v>83</v>
      </c>
      <c r="F55" s="25">
        <f>F56</f>
        <v>0</v>
      </c>
    </row>
    <row r="56" spans="1:6" ht="38.25" customHeight="1" hidden="1">
      <c r="A56" s="39" t="s">
        <v>416</v>
      </c>
      <c r="B56" s="27" t="s">
        <v>495</v>
      </c>
      <c r="C56" s="27" t="s">
        <v>95</v>
      </c>
      <c r="D56" s="41" t="s">
        <v>126</v>
      </c>
      <c r="E56" s="28"/>
      <c r="F56" s="25">
        <f>F57</f>
        <v>0</v>
      </c>
    </row>
    <row r="57" spans="1:6" ht="38.25" customHeight="1" hidden="1">
      <c r="A57" s="29" t="s">
        <v>581</v>
      </c>
      <c r="B57" s="27" t="s">
        <v>495</v>
      </c>
      <c r="C57" s="27" t="s">
        <v>95</v>
      </c>
      <c r="D57" s="40" t="s">
        <v>417</v>
      </c>
      <c r="E57" s="27" t="s">
        <v>83</v>
      </c>
      <c r="F57" s="25">
        <f>F58</f>
        <v>0</v>
      </c>
    </row>
    <row r="58" spans="1:6" ht="25.5" customHeight="1" hidden="1">
      <c r="A58" s="26" t="s">
        <v>86</v>
      </c>
      <c r="B58" s="27" t="s">
        <v>495</v>
      </c>
      <c r="C58" s="27" t="s">
        <v>95</v>
      </c>
      <c r="D58" s="40" t="s">
        <v>417</v>
      </c>
      <c r="E58" s="27" t="s">
        <v>75</v>
      </c>
      <c r="F58" s="30">
        <v>0</v>
      </c>
    </row>
    <row r="59" spans="1:6" ht="25.5">
      <c r="A59" s="37" t="s">
        <v>952</v>
      </c>
      <c r="B59" s="27" t="s">
        <v>495</v>
      </c>
      <c r="C59" s="27" t="s">
        <v>95</v>
      </c>
      <c r="D59" s="40" t="s">
        <v>8</v>
      </c>
      <c r="E59" s="27" t="s">
        <v>83</v>
      </c>
      <c r="F59" s="25">
        <f>F60</f>
        <v>1527435</v>
      </c>
    </row>
    <row r="60" spans="1:6" ht="29.25" customHeight="1">
      <c r="A60" s="23" t="s">
        <v>442</v>
      </c>
      <c r="B60" s="27" t="s">
        <v>495</v>
      </c>
      <c r="C60" s="27" t="s">
        <v>95</v>
      </c>
      <c r="D60" s="40" t="s">
        <v>9</v>
      </c>
      <c r="E60" s="27" t="s">
        <v>83</v>
      </c>
      <c r="F60" s="25">
        <f>F61</f>
        <v>1527435</v>
      </c>
    </row>
    <row r="61" spans="1:6" ht="25.5">
      <c r="A61" s="39" t="s">
        <v>35</v>
      </c>
      <c r="B61" s="27" t="s">
        <v>495</v>
      </c>
      <c r="C61" s="27" t="s">
        <v>95</v>
      </c>
      <c r="D61" s="40" t="s">
        <v>10</v>
      </c>
      <c r="E61" s="27"/>
      <c r="F61" s="25">
        <f>F62</f>
        <v>1527435</v>
      </c>
    </row>
    <row r="62" spans="1:6" ht="12.75">
      <c r="A62" s="29" t="s">
        <v>262</v>
      </c>
      <c r="B62" s="27" t="s">
        <v>495</v>
      </c>
      <c r="C62" s="27" t="s">
        <v>95</v>
      </c>
      <c r="D62" s="40" t="s">
        <v>11</v>
      </c>
      <c r="E62" s="27" t="s">
        <v>83</v>
      </c>
      <c r="F62" s="25">
        <f>SUM(F63:F64)</f>
        <v>1527435</v>
      </c>
    </row>
    <row r="63" spans="1:6" ht="12.75">
      <c r="A63" s="26" t="s">
        <v>209</v>
      </c>
      <c r="B63" s="27" t="s">
        <v>495</v>
      </c>
      <c r="C63" s="27" t="s">
        <v>95</v>
      </c>
      <c r="D63" s="40" t="s">
        <v>11</v>
      </c>
      <c r="E63" s="27" t="s">
        <v>70</v>
      </c>
      <c r="F63" s="30">
        <v>930876</v>
      </c>
    </row>
    <row r="64" spans="1:6" ht="12.75">
      <c r="A64" s="26" t="s">
        <v>73</v>
      </c>
      <c r="B64" s="27" t="s">
        <v>495</v>
      </c>
      <c r="C64" s="27" t="s">
        <v>95</v>
      </c>
      <c r="D64" s="40" t="s">
        <v>11</v>
      </c>
      <c r="E64" s="27">
        <v>800</v>
      </c>
      <c r="F64" s="30">
        <v>596559</v>
      </c>
    </row>
    <row r="65" spans="1:6" ht="38.25" customHeight="1">
      <c r="A65" s="37" t="s">
        <v>275</v>
      </c>
      <c r="B65" s="27" t="s">
        <v>495</v>
      </c>
      <c r="C65" s="27" t="s">
        <v>95</v>
      </c>
      <c r="D65" s="27" t="s">
        <v>12</v>
      </c>
      <c r="E65" s="27"/>
      <c r="F65" s="25">
        <f>F66</f>
        <v>50000</v>
      </c>
    </row>
    <row r="66" spans="1:6" ht="51">
      <c r="A66" s="38" t="s">
        <v>276</v>
      </c>
      <c r="B66" s="27" t="s">
        <v>495</v>
      </c>
      <c r="C66" s="27" t="s">
        <v>95</v>
      </c>
      <c r="D66" s="27" t="s">
        <v>13</v>
      </c>
      <c r="E66" s="27"/>
      <c r="F66" s="25">
        <f>F67+F71</f>
        <v>50000</v>
      </c>
    </row>
    <row r="67" spans="1:6" ht="25.5">
      <c r="A67" s="43" t="s">
        <v>263</v>
      </c>
      <c r="B67" s="44" t="s">
        <v>495</v>
      </c>
      <c r="C67" s="44" t="s">
        <v>95</v>
      </c>
      <c r="D67" s="44" t="s">
        <v>104</v>
      </c>
      <c r="E67" s="44"/>
      <c r="F67" s="45">
        <f>F68</f>
        <v>40000</v>
      </c>
    </row>
    <row r="68" spans="1:6" ht="24">
      <c r="A68" s="46" t="s">
        <v>250</v>
      </c>
      <c r="B68" s="44" t="s">
        <v>495</v>
      </c>
      <c r="C68" s="44" t="s">
        <v>95</v>
      </c>
      <c r="D68" s="44" t="s">
        <v>264</v>
      </c>
      <c r="E68" s="44"/>
      <c r="F68" s="45">
        <f>F69</f>
        <v>40000</v>
      </c>
    </row>
    <row r="69" spans="1:6" ht="12.75">
      <c r="A69" s="43" t="s">
        <v>209</v>
      </c>
      <c r="B69" s="44" t="s">
        <v>495</v>
      </c>
      <c r="C69" s="44" t="s">
        <v>95</v>
      </c>
      <c r="D69" s="44" t="s">
        <v>264</v>
      </c>
      <c r="E69" s="44">
        <v>200</v>
      </c>
      <c r="F69" s="45">
        <f>50000-10000</f>
        <v>40000</v>
      </c>
    </row>
    <row r="70" spans="1:6" ht="25.5">
      <c r="A70" s="43" t="s">
        <v>265</v>
      </c>
      <c r="B70" s="44" t="s">
        <v>495</v>
      </c>
      <c r="C70" s="44">
        <v>13</v>
      </c>
      <c r="D70" s="44" t="s">
        <v>254</v>
      </c>
      <c r="E70" s="44"/>
      <c r="F70" s="45">
        <f>F71</f>
        <v>10000</v>
      </c>
    </row>
    <row r="71" spans="1:6" ht="24" customHeight="1">
      <c r="A71" s="46" t="s">
        <v>250</v>
      </c>
      <c r="B71" s="27" t="s">
        <v>495</v>
      </c>
      <c r="C71" s="27" t="s">
        <v>95</v>
      </c>
      <c r="D71" s="27" t="s">
        <v>251</v>
      </c>
      <c r="E71" s="27"/>
      <c r="F71" s="25">
        <f>F72</f>
        <v>10000</v>
      </c>
    </row>
    <row r="72" spans="1:6" ht="25.5" customHeight="1">
      <c r="A72" s="26" t="s">
        <v>209</v>
      </c>
      <c r="B72" s="27" t="s">
        <v>495</v>
      </c>
      <c r="C72" s="27" t="s">
        <v>95</v>
      </c>
      <c r="D72" s="27" t="s">
        <v>251</v>
      </c>
      <c r="E72" s="27">
        <v>200</v>
      </c>
      <c r="F72" s="45">
        <v>10000</v>
      </c>
    </row>
    <row r="73" spans="1:6" ht="25.5" customHeight="1">
      <c r="A73" s="37" t="s">
        <v>163</v>
      </c>
      <c r="B73" s="27" t="s">
        <v>495</v>
      </c>
      <c r="C73" s="27" t="s">
        <v>95</v>
      </c>
      <c r="D73" s="27" t="s">
        <v>645</v>
      </c>
      <c r="E73" s="27" t="s">
        <v>83</v>
      </c>
      <c r="F73" s="30">
        <f>F74</f>
        <v>8940592</v>
      </c>
    </row>
    <row r="74" spans="1:6" ht="42.75" customHeight="1">
      <c r="A74" s="38" t="s">
        <v>165</v>
      </c>
      <c r="B74" s="27" t="s">
        <v>495</v>
      </c>
      <c r="C74" s="27" t="s">
        <v>95</v>
      </c>
      <c r="D74" s="27" t="s">
        <v>646</v>
      </c>
      <c r="E74" s="28" t="s">
        <v>83</v>
      </c>
      <c r="F74" s="30">
        <f>F75</f>
        <v>8940592</v>
      </c>
    </row>
    <row r="75" spans="1:6" ht="25.5">
      <c r="A75" s="39" t="s">
        <v>947</v>
      </c>
      <c r="B75" s="27" t="s">
        <v>495</v>
      </c>
      <c r="C75" s="27" t="s">
        <v>95</v>
      </c>
      <c r="D75" s="27" t="s">
        <v>946</v>
      </c>
      <c r="E75" s="28"/>
      <c r="F75" s="30">
        <f>F76</f>
        <v>8940592</v>
      </c>
    </row>
    <row r="76" spans="1:6" ht="16.5" customHeight="1">
      <c r="A76" s="29" t="s">
        <v>460</v>
      </c>
      <c r="B76" s="27" t="s">
        <v>495</v>
      </c>
      <c r="C76" s="27" t="s">
        <v>95</v>
      </c>
      <c r="D76" s="27" t="s">
        <v>948</v>
      </c>
      <c r="E76" s="27" t="s">
        <v>83</v>
      </c>
      <c r="F76" s="30">
        <f>F77+F78+F79</f>
        <v>8940592</v>
      </c>
    </row>
    <row r="77" spans="1:6" ht="42" customHeight="1">
      <c r="A77" s="26" t="s">
        <v>682</v>
      </c>
      <c r="B77" s="27" t="s">
        <v>495</v>
      </c>
      <c r="C77" s="27" t="s">
        <v>95</v>
      </c>
      <c r="D77" s="27" t="s">
        <v>948</v>
      </c>
      <c r="E77" s="27">
        <v>100</v>
      </c>
      <c r="F77" s="30">
        <f>7291232+947860</f>
        <v>8239092</v>
      </c>
    </row>
    <row r="78" spans="1:6" ht="25.5" customHeight="1">
      <c r="A78" s="26" t="s">
        <v>209</v>
      </c>
      <c r="B78" s="27" t="s">
        <v>495</v>
      </c>
      <c r="C78" s="27" t="s">
        <v>95</v>
      </c>
      <c r="D78" s="27" t="s">
        <v>948</v>
      </c>
      <c r="E78" s="27" t="s">
        <v>70</v>
      </c>
      <c r="F78" s="30">
        <f>552000+109500+35000</f>
        <v>696500</v>
      </c>
    </row>
    <row r="79" spans="1:6" ht="14.25" customHeight="1">
      <c r="A79" s="47" t="s">
        <v>73</v>
      </c>
      <c r="B79" s="27" t="s">
        <v>495</v>
      </c>
      <c r="C79" s="27" t="s">
        <v>95</v>
      </c>
      <c r="D79" s="27" t="s">
        <v>948</v>
      </c>
      <c r="E79" s="27">
        <v>800</v>
      </c>
      <c r="F79" s="30">
        <v>5000</v>
      </c>
    </row>
    <row r="80" spans="1:6" ht="25.5">
      <c r="A80" s="37" t="s">
        <v>953</v>
      </c>
      <c r="B80" s="27" t="s">
        <v>495</v>
      </c>
      <c r="C80" s="27" t="s">
        <v>95</v>
      </c>
      <c r="D80" s="27" t="s">
        <v>105</v>
      </c>
      <c r="E80" s="27"/>
      <c r="F80" s="25">
        <f>F81</f>
        <v>50000</v>
      </c>
    </row>
    <row r="81" spans="1:6" ht="38.25">
      <c r="A81" s="38" t="s">
        <v>954</v>
      </c>
      <c r="B81" s="27" t="s">
        <v>495</v>
      </c>
      <c r="C81" s="27" t="s">
        <v>95</v>
      </c>
      <c r="D81" s="27" t="s">
        <v>106</v>
      </c>
      <c r="E81" s="27"/>
      <c r="F81" s="25">
        <f>F82</f>
        <v>50000</v>
      </c>
    </row>
    <row r="82" spans="1:6" ht="25.5">
      <c r="A82" s="26" t="s">
        <v>107</v>
      </c>
      <c r="B82" s="27" t="s">
        <v>495</v>
      </c>
      <c r="C82" s="27" t="s">
        <v>95</v>
      </c>
      <c r="D82" s="27" t="s">
        <v>108</v>
      </c>
      <c r="E82" s="27"/>
      <c r="F82" s="25">
        <f>F83</f>
        <v>50000</v>
      </c>
    </row>
    <row r="83" spans="1:6" ht="25.5">
      <c r="A83" s="26" t="s">
        <v>110</v>
      </c>
      <c r="B83" s="27" t="s">
        <v>495</v>
      </c>
      <c r="C83" s="27" t="s">
        <v>95</v>
      </c>
      <c r="D83" s="27" t="s">
        <v>109</v>
      </c>
      <c r="E83" s="27"/>
      <c r="F83" s="25">
        <f>F84</f>
        <v>50000</v>
      </c>
    </row>
    <row r="84" spans="1:6" ht="12.75">
      <c r="A84" s="26" t="s">
        <v>209</v>
      </c>
      <c r="B84" s="27" t="s">
        <v>495</v>
      </c>
      <c r="C84" s="27" t="s">
        <v>95</v>
      </c>
      <c r="D84" s="27" t="s">
        <v>109</v>
      </c>
      <c r="E84" s="27">
        <v>200</v>
      </c>
      <c r="F84" s="30">
        <v>50000</v>
      </c>
    </row>
    <row r="85" spans="1:6" ht="12.75">
      <c r="A85" s="26" t="s">
        <v>435</v>
      </c>
      <c r="B85" s="27" t="s">
        <v>495</v>
      </c>
      <c r="C85" s="27" t="s">
        <v>95</v>
      </c>
      <c r="D85" s="27" t="s">
        <v>641</v>
      </c>
      <c r="E85" s="27"/>
      <c r="F85" s="30">
        <f>F86</f>
        <v>334700</v>
      </c>
    </row>
    <row r="86" spans="1:6" ht="12.75">
      <c r="A86" s="26" t="s">
        <v>439</v>
      </c>
      <c r="B86" s="27" t="s">
        <v>495</v>
      </c>
      <c r="C86" s="27" t="s">
        <v>95</v>
      </c>
      <c r="D86" s="27" t="s">
        <v>642</v>
      </c>
      <c r="E86" s="27"/>
      <c r="F86" s="30">
        <f>F87</f>
        <v>334700</v>
      </c>
    </row>
    <row r="87" spans="1:6" ht="25.5">
      <c r="A87" s="26" t="s">
        <v>272</v>
      </c>
      <c r="B87" s="27" t="s">
        <v>495</v>
      </c>
      <c r="C87" s="27" t="s">
        <v>95</v>
      </c>
      <c r="D87" s="27" t="s">
        <v>643</v>
      </c>
      <c r="E87" s="28"/>
      <c r="F87" s="25">
        <f>SUM(F88:F89)</f>
        <v>334700</v>
      </c>
    </row>
    <row r="88" spans="1:6" ht="38.25">
      <c r="A88" s="26" t="s">
        <v>682</v>
      </c>
      <c r="B88" s="27" t="s">
        <v>495</v>
      </c>
      <c r="C88" s="27" t="s">
        <v>95</v>
      </c>
      <c r="D88" s="27" t="s">
        <v>643</v>
      </c>
      <c r="E88" s="28">
        <v>100</v>
      </c>
      <c r="F88" s="30">
        <v>300582</v>
      </c>
    </row>
    <row r="89" spans="1:6" ht="12.75">
      <c r="A89" s="26" t="s">
        <v>209</v>
      </c>
      <c r="B89" s="27" t="s">
        <v>495</v>
      </c>
      <c r="C89" s="27" t="s">
        <v>95</v>
      </c>
      <c r="D89" s="27" t="s">
        <v>643</v>
      </c>
      <c r="E89" s="28">
        <v>200</v>
      </c>
      <c r="F89" s="30">
        <v>34118</v>
      </c>
    </row>
    <row r="90" spans="1:6" ht="12.75">
      <c r="A90" s="26" t="s">
        <v>485</v>
      </c>
      <c r="B90" s="27" t="s">
        <v>495</v>
      </c>
      <c r="C90" s="27" t="s">
        <v>95</v>
      </c>
      <c r="D90" s="40" t="s">
        <v>484</v>
      </c>
      <c r="E90" s="27"/>
      <c r="F90" s="25">
        <f>F91</f>
        <v>1060000</v>
      </c>
    </row>
    <row r="91" spans="1:6" ht="12.75">
      <c r="A91" s="38" t="s">
        <v>483</v>
      </c>
      <c r="B91" s="27" t="s">
        <v>495</v>
      </c>
      <c r="C91" s="27" t="s">
        <v>95</v>
      </c>
      <c r="D91" s="40" t="s">
        <v>482</v>
      </c>
      <c r="E91" s="27"/>
      <c r="F91" s="25">
        <f>F92</f>
        <v>1060000</v>
      </c>
    </row>
    <row r="92" spans="1:6" ht="12.75">
      <c r="A92" s="29" t="s">
        <v>34</v>
      </c>
      <c r="B92" s="27" t="s">
        <v>495</v>
      </c>
      <c r="C92" s="27" t="s">
        <v>95</v>
      </c>
      <c r="D92" s="40" t="s">
        <v>664</v>
      </c>
      <c r="E92" s="27"/>
      <c r="F92" s="25">
        <f>F93</f>
        <v>1060000</v>
      </c>
    </row>
    <row r="93" spans="1:6" ht="12.75">
      <c r="A93" s="26" t="s">
        <v>73</v>
      </c>
      <c r="B93" s="27" t="s">
        <v>495</v>
      </c>
      <c r="C93" s="27" t="s">
        <v>95</v>
      </c>
      <c r="D93" s="40" t="s">
        <v>664</v>
      </c>
      <c r="E93" s="27">
        <v>800</v>
      </c>
      <c r="F93" s="30">
        <f>60000+1000000</f>
        <v>1060000</v>
      </c>
    </row>
    <row r="94" spans="1:6" ht="12.75">
      <c r="A94" s="37" t="s">
        <v>582</v>
      </c>
      <c r="B94" s="27" t="s">
        <v>495</v>
      </c>
      <c r="C94" s="27" t="s">
        <v>95</v>
      </c>
      <c r="D94" s="40" t="s">
        <v>14</v>
      </c>
      <c r="E94" s="27" t="s">
        <v>83</v>
      </c>
      <c r="F94" s="25">
        <f>F95</f>
        <v>24579845.2</v>
      </c>
    </row>
    <row r="95" spans="1:6" ht="12.75">
      <c r="A95" s="38" t="s">
        <v>592</v>
      </c>
      <c r="B95" s="27" t="s">
        <v>495</v>
      </c>
      <c r="C95" s="27" t="s">
        <v>95</v>
      </c>
      <c r="D95" s="41" t="s">
        <v>16</v>
      </c>
      <c r="E95" s="28" t="s">
        <v>83</v>
      </c>
      <c r="F95" s="25">
        <f>F96+F100+F103+F105+F108</f>
        <v>24579845.2</v>
      </c>
    </row>
    <row r="96" spans="1:6" ht="18.75" customHeight="1">
      <c r="A96" s="29" t="s">
        <v>460</v>
      </c>
      <c r="B96" s="27" t="s">
        <v>495</v>
      </c>
      <c r="C96" s="27" t="s">
        <v>95</v>
      </c>
      <c r="D96" s="40" t="s">
        <v>17</v>
      </c>
      <c r="E96" s="27" t="s">
        <v>83</v>
      </c>
      <c r="F96" s="25">
        <f>SUM(F97:F99)</f>
        <v>23942148</v>
      </c>
    </row>
    <row r="97" spans="1:6" ht="38.25">
      <c r="A97" s="26" t="s">
        <v>682</v>
      </c>
      <c r="B97" s="27" t="s">
        <v>495</v>
      </c>
      <c r="C97" s="27" t="s">
        <v>95</v>
      </c>
      <c r="D97" s="40" t="s">
        <v>17</v>
      </c>
      <c r="E97" s="27" t="s">
        <v>556</v>
      </c>
      <c r="F97" s="30">
        <f>20411591+8204+2653506</f>
        <v>23073301</v>
      </c>
    </row>
    <row r="98" spans="1:6" ht="12.75">
      <c r="A98" s="26" t="s">
        <v>209</v>
      </c>
      <c r="B98" s="27" t="s">
        <v>495</v>
      </c>
      <c r="C98" s="27" t="s">
        <v>95</v>
      </c>
      <c r="D98" s="40" t="s">
        <v>17</v>
      </c>
      <c r="E98" s="27" t="s">
        <v>70</v>
      </c>
      <c r="F98" s="30">
        <f>822000</f>
        <v>822000</v>
      </c>
    </row>
    <row r="99" spans="1:6" ht="12.75">
      <c r="A99" s="26" t="s">
        <v>73</v>
      </c>
      <c r="B99" s="27" t="s">
        <v>495</v>
      </c>
      <c r="C99" s="27" t="s">
        <v>95</v>
      </c>
      <c r="D99" s="40" t="s">
        <v>17</v>
      </c>
      <c r="E99" s="27" t="s">
        <v>74</v>
      </c>
      <c r="F99" s="30">
        <v>46847</v>
      </c>
    </row>
    <row r="100" spans="1:6" ht="12.75">
      <c r="A100" s="29" t="s">
        <v>34</v>
      </c>
      <c r="B100" s="27" t="s">
        <v>495</v>
      </c>
      <c r="C100" s="27" t="s">
        <v>95</v>
      </c>
      <c r="D100" s="40" t="s">
        <v>317</v>
      </c>
      <c r="E100" s="27"/>
      <c r="F100" s="30">
        <f>F102+F101</f>
        <v>170347.2</v>
      </c>
    </row>
    <row r="101" spans="1:6" ht="12.75" hidden="1">
      <c r="A101" s="29" t="s">
        <v>77</v>
      </c>
      <c r="B101" s="27" t="s">
        <v>495</v>
      </c>
      <c r="C101" s="27" t="s">
        <v>95</v>
      </c>
      <c r="D101" s="40" t="s">
        <v>317</v>
      </c>
      <c r="E101" s="27">
        <v>300</v>
      </c>
      <c r="F101" s="30"/>
    </row>
    <row r="102" spans="1:6" ht="12.75">
      <c r="A102" s="26" t="s">
        <v>73</v>
      </c>
      <c r="B102" s="27" t="s">
        <v>495</v>
      </c>
      <c r="C102" s="27" t="s">
        <v>95</v>
      </c>
      <c r="D102" s="40" t="s">
        <v>317</v>
      </c>
      <c r="E102" s="27">
        <v>800</v>
      </c>
      <c r="F102" s="30">
        <v>170347.2</v>
      </c>
    </row>
    <row r="103" spans="1:6" ht="12.75">
      <c r="A103" s="29" t="s">
        <v>430</v>
      </c>
      <c r="B103" s="27" t="s">
        <v>495</v>
      </c>
      <c r="C103" s="27" t="s">
        <v>95</v>
      </c>
      <c r="D103" s="40" t="s">
        <v>18</v>
      </c>
      <c r="E103" s="27" t="s">
        <v>83</v>
      </c>
      <c r="F103" s="25">
        <f>F104</f>
        <v>300000</v>
      </c>
    </row>
    <row r="104" spans="1:6" ht="12.75">
      <c r="A104" s="26" t="s">
        <v>209</v>
      </c>
      <c r="B104" s="27" t="s">
        <v>495</v>
      </c>
      <c r="C104" s="27" t="s">
        <v>95</v>
      </c>
      <c r="D104" s="40" t="s">
        <v>18</v>
      </c>
      <c r="E104" s="40">
        <v>200</v>
      </c>
      <c r="F104" s="30">
        <v>300000</v>
      </c>
    </row>
    <row r="105" spans="1:6" ht="38.25">
      <c r="A105" s="48" t="s">
        <v>714</v>
      </c>
      <c r="B105" s="27" t="s">
        <v>495</v>
      </c>
      <c r="C105" s="27" t="s">
        <v>95</v>
      </c>
      <c r="D105" s="40" t="s">
        <v>43</v>
      </c>
      <c r="E105" s="40"/>
      <c r="F105" s="25">
        <f>SUM(F106:F107)</f>
        <v>167350</v>
      </c>
    </row>
    <row r="106" spans="1:6" ht="38.25">
      <c r="A106" s="26" t="s">
        <v>682</v>
      </c>
      <c r="B106" s="27" t="s">
        <v>495</v>
      </c>
      <c r="C106" s="27" t="s">
        <v>95</v>
      </c>
      <c r="D106" s="40" t="s">
        <v>43</v>
      </c>
      <c r="E106" s="40">
        <v>100</v>
      </c>
      <c r="F106" s="30">
        <v>124992</v>
      </c>
    </row>
    <row r="107" spans="1:6" ht="12.75">
      <c r="A107" s="49" t="s">
        <v>209</v>
      </c>
      <c r="B107" s="50" t="s">
        <v>495</v>
      </c>
      <c r="C107" s="50" t="s">
        <v>95</v>
      </c>
      <c r="D107" s="51" t="s">
        <v>43</v>
      </c>
      <c r="E107" s="51">
        <v>200</v>
      </c>
      <c r="F107" s="52">
        <v>42358</v>
      </c>
    </row>
    <row r="108" spans="1:6" ht="12.75" customHeight="1" hidden="1">
      <c r="A108" s="53" t="s">
        <v>762</v>
      </c>
      <c r="B108" s="27" t="s">
        <v>495</v>
      </c>
      <c r="C108" s="27" t="s">
        <v>95</v>
      </c>
      <c r="D108" s="51" t="s">
        <v>761</v>
      </c>
      <c r="E108" s="54"/>
      <c r="F108" s="55">
        <f>F109</f>
        <v>0</v>
      </c>
    </row>
    <row r="109" spans="1:6" ht="25.5" customHeight="1" hidden="1">
      <c r="A109" s="49" t="s">
        <v>209</v>
      </c>
      <c r="B109" s="50" t="s">
        <v>495</v>
      </c>
      <c r="C109" s="50" t="s">
        <v>95</v>
      </c>
      <c r="D109" s="51" t="s">
        <v>761</v>
      </c>
      <c r="E109" s="51">
        <v>200</v>
      </c>
      <c r="F109" s="52"/>
    </row>
    <row r="110" spans="1:6" ht="12.75">
      <c r="A110" s="19" t="s">
        <v>487</v>
      </c>
      <c r="B110" s="20" t="s">
        <v>497</v>
      </c>
      <c r="C110" s="56" t="s">
        <v>428</v>
      </c>
      <c r="D110" s="20" t="s">
        <v>83</v>
      </c>
      <c r="E110" s="20" t="s">
        <v>83</v>
      </c>
      <c r="F110" s="22">
        <f>F111</f>
        <v>561475</v>
      </c>
    </row>
    <row r="111" spans="1:6" s="126" customFormat="1" ht="13.5">
      <c r="A111" s="123" t="s">
        <v>486</v>
      </c>
      <c r="B111" s="124" t="s">
        <v>497</v>
      </c>
      <c r="C111" s="124" t="s">
        <v>498</v>
      </c>
      <c r="D111" s="124" t="s">
        <v>83</v>
      </c>
      <c r="E111" s="124" t="s">
        <v>83</v>
      </c>
      <c r="F111" s="125">
        <f>F112</f>
        <v>561475</v>
      </c>
    </row>
    <row r="112" spans="1:6" ht="12.75">
      <c r="A112" s="26" t="s">
        <v>485</v>
      </c>
      <c r="B112" s="27" t="s">
        <v>497</v>
      </c>
      <c r="C112" s="27" t="s">
        <v>498</v>
      </c>
      <c r="D112" s="40" t="s">
        <v>484</v>
      </c>
      <c r="E112" s="27" t="s">
        <v>83</v>
      </c>
      <c r="F112" s="25">
        <f>F113</f>
        <v>561475</v>
      </c>
    </row>
    <row r="113" spans="1:6" ht="12.75">
      <c r="A113" s="26" t="s">
        <v>483</v>
      </c>
      <c r="B113" s="27" t="s">
        <v>497</v>
      </c>
      <c r="C113" s="27" t="s">
        <v>498</v>
      </c>
      <c r="D113" s="40" t="s">
        <v>482</v>
      </c>
      <c r="E113" s="27"/>
      <c r="F113" s="25">
        <f>F114</f>
        <v>561475</v>
      </c>
    </row>
    <row r="114" spans="1:6" ht="12.75">
      <c r="A114" s="39" t="s">
        <v>481</v>
      </c>
      <c r="B114" s="27" t="s">
        <v>497</v>
      </c>
      <c r="C114" s="27" t="s">
        <v>498</v>
      </c>
      <c r="D114" s="40" t="s">
        <v>480</v>
      </c>
      <c r="E114" s="28" t="s">
        <v>83</v>
      </c>
      <c r="F114" s="25">
        <f>F115</f>
        <v>561475</v>
      </c>
    </row>
    <row r="115" spans="1:6" ht="12.75">
      <c r="A115" s="49" t="s">
        <v>87</v>
      </c>
      <c r="B115" s="50" t="s">
        <v>497</v>
      </c>
      <c r="C115" s="50" t="s">
        <v>498</v>
      </c>
      <c r="D115" s="51" t="s">
        <v>480</v>
      </c>
      <c r="E115" s="50">
        <v>200</v>
      </c>
      <c r="F115" s="52">
        <f>11475+550000</f>
        <v>561475</v>
      </c>
    </row>
    <row r="116" spans="1:6" ht="12.75">
      <c r="A116" s="19" t="s">
        <v>438</v>
      </c>
      <c r="B116" s="20" t="s">
        <v>96</v>
      </c>
      <c r="C116" s="56" t="s">
        <v>428</v>
      </c>
      <c r="D116" s="20" t="s">
        <v>83</v>
      </c>
      <c r="E116" s="20" t="s">
        <v>83</v>
      </c>
      <c r="F116" s="22">
        <f>F117</f>
        <v>2712069</v>
      </c>
    </row>
    <row r="117" spans="1:6" s="126" customFormat="1" ht="27">
      <c r="A117" s="123" t="s">
        <v>447</v>
      </c>
      <c r="B117" s="124" t="s">
        <v>96</v>
      </c>
      <c r="C117" s="124">
        <v>10</v>
      </c>
      <c r="D117" s="124" t="s">
        <v>83</v>
      </c>
      <c r="E117" s="124" t="s">
        <v>83</v>
      </c>
      <c r="F117" s="125">
        <f>F118</f>
        <v>2712069</v>
      </c>
    </row>
    <row r="118" spans="1:6" ht="38.25">
      <c r="A118" s="37" t="s">
        <v>448</v>
      </c>
      <c r="B118" s="27" t="s">
        <v>96</v>
      </c>
      <c r="C118" s="27">
        <v>10</v>
      </c>
      <c r="D118" s="40" t="s">
        <v>19</v>
      </c>
      <c r="E118" s="27" t="s">
        <v>83</v>
      </c>
      <c r="F118" s="25">
        <f>F119+F128</f>
        <v>2712069</v>
      </c>
    </row>
    <row r="119" spans="1:6" ht="53.25" customHeight="1">
      <c r="A119" s="38" t="s">
        <v>273</v>
      </c>
      <c r="B119" s="27" t="s">
        <v>96</v>
      </c>
      <c r="C119" s="27">
        <v>10</v>
      </c>
      <c r="D119" s="40" t="s">
        <v>826</v>
      </c>
      <c r="E119" s="27"/>
      <c r="F119" s="25">
        <f>F120+F125</f>
        <v>2712069</v>
      </c>
    </row>
    <row r="120" spans="1:6" ht="42" customHeight="1">
      <c r="A120" s="39" t="s">
        <v>849</v>
      </c>
      <c r="B120" s="27" t="s">
        <v>96</v>
      </c>
      <c r="C120" s="27">
        <v>10</v>
      </c>
      <c r="D120" s="40" t="s">
        <v>853</v>
      </c>
      <c r="E120" s="27"/>
      <c r="F120" s="25">
        <f>F121+F130</f>
        <v>2662069</v>
      </c>
    </row>
    <row r="121" spans="1:6" ht="17.25" customHeight="1">
      <c r="A121" s="29" t="s">
        <v>460</v>
      </c>
      <c r="B121" s="27" t="s">
        <v>96</v>
      </c>
      <c r="C121" s="27">
        <v>10</v>
      </c>
      <c r="D121" s="40" t="s">
        <v>848</v>
      </c>
      <c r="E121" s="27" t="s">
        <v>83</v>
      </c>
      <c r="F121" s="25">
        <f>SUM(F122:F124)</f>
        <v>2662069</v>
      </c>
    </row>
    <row r="122" spans="1:6" ht="39.75" customHeight="1">
      <c r="A122" s="26" t="s">
        <v>682</v>
      </c>
      <c r="B122" s="27" t="s">
        <v>96</v>
      </c>
      <c r="C122" s="27">
        <v>10</v>
      </c>
      <c r="D122" s="40" t="s">
        <v>848</v>
      </c>
      <c r="E122" s="27" t="s">
        <v>556</v>
      </c>
      <c r="F122" s="30">
        <f>2178230+283169</f>
        <v>2461399</v>
      </c>
    </row>
    <row r="123" spans="1:6" ht="12.75">
      <c r="A123" s="26" t="s">
        <v>209</v>
      </c>
      <c r="B123" s="27" t="s">
        <v>96</v>
      </c>
      <c r="C123" s="27">
        <v>10</v>
      </c>
      <c r="D123" s="40" t="s">
        <v>848</v>
      </c>
      <c r="E123" s="27" t="s">
        <v>70</v>
      </c>
      <c r="F123" s="30">
        <v>199470</v>
      </c>
    </row>
    <row r="124" spans="1:6" ht="12.75">
      <c r="A124" s="49" t="s">
        <v>73</v>
      </c>
      <c r="B124" s="50" t="s">
        <v>96</v>
      </c>
      <c r="C124" s="50">
        <v>10</v>
      </c>
      <c r="D124" s="40" t="s">
        <v>848</v>
      </c>
      <c r="E124" s="50" t="s">
        <v>74</v>
      </c>
      <c r="F124" s="52">
        <v>1200</v>
      </c>
    </row>
    <row r="125" spans="1:6" ht="30" customHeight="1">
      <c r="A125" s="26" t="s">
        <v>825</v>
      </c>
      <c r="B125" s="50" t="s">
        <v>96</v>
      </c>
      <c r="C125" s="50" t="s">
        <v>518</v>
      </c>
      <c r="D125" s="51" t="s">
        <v>827</v>
      </c>
      <c r="E125" s="50"/>
      <c r="F125" s="25">
        <f>F126</f>
        <v>50000</v>
      </c>
    </row>
    <row r="126" spans="1:6" ht="25.5">
      <c r="A126" s="26" t="s">
        <v>250</v>
      </c>
      <c r="B126" s="50" t="s">
        <v>96</v>
      </c>
      <c r="C126" s="50" t="s">
        <v>518</v>
      </c>
      <c r="D126" s="51" t="s">
        <v>828</v>
      </c>
      <c r="E126" s="50"/>
      <c r="F126" s="25">
        <f>F127</f>
        <v>50000</v>
      </c>
    </row>
    <row r="127" spans="1:6" ht="12.75">
      <c r="A127" s="26" t="s">
        <v>145</v>
      </c>
      <c r="B127" s="50" t="s">
        <v>96</v>
      </c>
      <c r="C127" s="50" t="s">
        <v>518</v>
      </c>
      <c r="D127" s="51" t="s">
        <v>828</v>
      </c>
      <c r="E127" s="50" t="s">
        <v>70</v>
      </c>
      <c r="F127" s="52">
        <v>50000</v>
      </c>
    </row>
    <row r="128" spans="1:6" ht="63.75" customHeight="1" hidden="1">
      <c r="A128" s="38" t="s">
        <v>850</v>
      </c>
      <c r="B128" s="27" t="s">
        <v>96</v>
      </c>
      <c r="C128" s="27">
        <v>10</v>
      </c>
      <c r="D128" s="40" t="s">
        <v>20</v>
      </c>
      <c r="E128" s="27"/>
      <c r="F128" s="55">
        <f>F129</f>
        <v>0</v>
      </c>
    </row>
    <row r="129" spans="1:6" ht="25.5" customHeight="1" hidden="1">
      <c r="A129" s="26" t="s">
        <v>851</v>
      </c>
      <c r="B129" s="27" t="s">
        <v>96</v>
      </c>
      <c r="C129" s="27">
        <v>10</v>
      </c>
      <c r="D129" s="51" t="s">
        <v>25</v>
      </c>
      <c r="E129" s="57"/>
      <c r="F129" s="55">
        <f>F130</f>
        <v>0</v>
      </c>
    </row>
    <row r="130" spans="1:6" ht="25.5" customHeight="1" hidden="1">
      <c r="A130" s="26" t="s">
        <v>814</v>
      </c>
      <c r="B130" s="50" t="s">
        <v>96</v>
      </c>
      <c r="C130" s="50">
        <v>10</v>
      </c>
      <c r="D130" s="51" t="s">
        <v>815</v>
      </c>
      <c r="E130" s="27"/>
      <c r="F130" s="30">
        <f>F131</f>
        <v>0</v>
      </c>
    </row>
    <row r="131" spans="1:6" ht="25.5" customHeight="1" hidden="1">
      <c r="A131" s="26" t="s">
        <v>209</v>
      </c>
      <c r="B131" s="50" t="s">
        <v>96</v>
      </c>
      <c r="C131" s="50">
        <v>10</v>
      </c>
      <c r="D131" s="51" t="s">
        <v>815</v>
      </c>
      <c r="E131" s="27">
        <v>200</v>
      </c>
      <c r="F131" s="30"/>
    </row>
    <row r="132" spans="1:6" ht="12.75">
      <c r="A132" s="19" t="s">
        <v>671</v>
      </c>
      <c r="B132" s="20" t="s">
        <v>498</v>
      </c>
      <c r="C132" s="56" t="s">
        <v>428</v>
      </c>
      <c r="D132" s="20" t="s">
        <v>83</v>
      </c>
      <c r="E132" s="20" t="s">
        <v>83</v>
      </c>
      <c r="F132" s="22">
        <f>F133+F150+F169+F144</f>
        <v>7864625.03</v>
      </c>
    </row>
    <row r="133" spans="1:6" s="126" customFormat="1" ht="13.5">
      <c r="A133" s="123" t="s">
        <v>672</v>
      </c>
      <c r="B133" s="124" t="s">
        <v>498</v>
      </c>
      <c r="C133" s="124" t="s">
        <v>495</v>
      </c>
      <c r="D133" s="124" t="s">
        <v>83</v>
      </c>
      <c r="E133" s="124" t="s">
        <v>83</v>
      </c>
      <c r="F133" s="125">
        <f>F134</f>
        <v>428563</v>
      </c>
    </row>
    <row r="134" spans="1:6" ht="25.5">
      <c r="A134" s="37" t="s">
        <v>654</v>
      </c>
      <c r="B134" s="27" t="s">
        <v>498</v>
      </c>
      <c r="C134" s="27" t="s">
        <v>495</v>
      </c>
      <c r="D134" s="40" t="s">
        <v>21</v>
      </c>
      <c r="E134" s="27" t="s">
        <v>83</v>
      </c>
      <c r="F134" s="25">
        <f>F135+F139</f>
        <v>428563</v>
      </c>
    </row>
    <row r="135" spans="1:6" ht="38.25">
      <c r="A135" s="38" t="s">
        <v>548</v>
      </c>
      <c r="B135" s="27" t="s">
        <v>498</v>
      </c>
      <c r="C135" s="27" t="s">
        <v>495</v>
      </c>
      <c r="D135" s="40" t="s">
        <v>22</v>
      </c>
      <c r="E135" s="27"/>
      <c r="F135" s="25">
        <f>F136</f>
        <v>93863</v>
      </c>
    </row>
    <row r="136" spans="1:6" ht="27" customHeight="1">
      <c r="A136" s="39" t="s">
        <v>479</v>
      </c>
      <c r="B136" s="27" t="s">
        <v>498</v>
      </c>
      <c r="C136" s="27" t="s">
        <v>495</v>
      </c>
      <c r="D136" s="40" t="s">
        <v>23</v>
      </c>
      <c r="E136" s="27"/>
      <c r="F136" s="25">
        <f>F137</f>
        <v>93863</v>
      </c>
    </row>
    <row r="137" spans="1:6" ht="12.75">
      <c r="A137" s="26" t="s">
        <v>653</v>
      </c>
      <c r="B137" s="27" t="s">
        <v>498</v>
      </c>
      <c r="C137" s="27" t="s">
        <v>495</v>
      </c>
      <c r="D137" s="40" t="s">
        <v>24</v>
      </c>
      <c r="E137" s="27"/>
      <c r="F137" s="25">
        <f>F138</f>
        <v>93863</v>
      </c>
    </row>
    <row r="138" spans="1:6" ht="25.5">
      <c r="A138" s="26" t="s">
        <v>86</v>
      </c>
      <c r="B138" s="27" t="s">
        <v>498</v>
      </c>
      <c r="C138" s="27" t="s">
        <v>495</v>
      </c>
      <c r="D138" s="40" t="s">
        <v>24</v>
      </c>
      <c r="E138" s="27">
        <v>600</v>
      </c>
      <c r="F138" s="30">
        <v>93863</v>
      </c>
    </row>
    <row r="139" spans="1:6" ht="25.5">
      <c r="A139" s="38" t="s">
        <v>549</v>
      </c>
      <c r="B139" s="27" t="s">
        <v>498</v>
      </c>
      <c r="C139" s="27" t="s">
        <v>495</v>
      </c>
      <c r="D139" s="40" t="s">
        <v>26</v>
      </c>
      <c r="E139" s="27"/>
      <c r="F139" s="25">
        <f>F140</f>
        <v>334700</v>
      </c>
    </row>
    <row r="140" spans="1:6" ht="29.25" customHeight="1">
      <c r="A140" s="39" t="s">
        <v>419</v>
      </c>
      <c r="B140" s="27" t="s">
        <v>498</v>
      </c>
      <c r="C140" s="27" t="s">
        <v>495</v>
      </c>
      <c r="D140" s="40" t="s">
        <v>27</v>
      </c>
      <c r="E140" s="27"/>
      <c r="F140" s="25">
        <f>F141</f>
        <v>334700</v>
      </c>
    </row>
    <row r="141" spans="1:6" ht="12.75">
      <c r="A141" s="29" t="s">
        <v>436</v>
      </c>
      <c r="B141" s="27" t="s">
        <v>498</v>
      </c>
      <c r="C141" s="27" t="s">
        <v>495</v>
      </c>
      <c r="D141" s="40" t="s">
        <v>28</v>
      </c>
      <c r="E141" s="27" t="s">
        <v>83</v>
      </c>
      <c r="F141" s="25">
        <f>SUM(F142:F143)</f>
        <v>334700</v>
      </c>
    </row>
    <row r="142" spans="1:6" ht="39" customHeight="1">
      <c r="A142" s="26" t="s">
        <v>682</v>
      </c>
      <c r="B142" s="27" t="s">
        <v>498</v>
      </c>
      <c r="C142" s="27" t="s">
        <v>495</v>
      </c>
      <c r="D142" s="40" t="s">
        <v>28</v>
      </c>
      <c r="E142" s="27">
        <v>100</v>
      </c>
      <c r="F142" s="30">
        <f>321700+10000</f>
        <v>331700</v>
      </c>
    </row>
    <row r="143" spans="1:6" ht="12.75">
      <c r="A143" s="26" t="s">
        <v>209</v>
      </c>
      <c r="B143" s="27" t="s">
        <v>498</v>
      </c>
      <c r="C143" s="27" t="s">
        <v>495</v>
      </c>
      <c r="D143" s="40" t="s">
        <v>28</v>
      </c>
      <c r="E143" s="27">
        <v>200</v>
      </c>
      <c r="F143" s="30">
        <f>13000-10000</f>
        <v>3000</v>
      </c>
    </row>
    <row r="144" spans="1:6" s="126" customFormat="1" ht="13.5">
      <c r="A144" s="123" t="s">
        <v>829</v>
      </c>
      <c r="B144" s="124" t="s">
        <v>498</v>
      </c>
      <c r="C144" s="124" t="s">
        <v>517</v>
      </c>
      <c r="D144" s="124"/>
      <c r="E144" s="124"/>
      <c r="F144" s="125">
        <f>F145</f>
        <v>1534576.8</v>
      </c>
    </row>
    <row r="145" spans="1:6" ht="40.5" customHeight="1">
      <c r="A145" s="37" t="s">
        <v>444</v>
      </c>
      <c r="B145" s="27" t="s">
        <v>498</v>
      </c>
      <c r="C145" s="27" t="s">
        <v>517</v>
      </c>
      <c r="D145" s="40" t="s">
        <v>833</v>
      </c>
      <c r="E145" s="27"/>
      <c r="F145" s="25">
        <f>F146</f>
        <v>1534576.8</v>
      </c>
    </row>
    <row r="146" spans="1:6" ht="12.75">
      <c r="A146" s="38" t="s">
        <v>830</v>
      </c>
      <c r="B146" s="27" t="s">
        <v>498</v>
      </c>
      <c r="C146" s="27" t="s">
        <v>517</v>
      </c>
      <c r="D146" s="40" t="s">
        <v>834</v>
      </c>
      <c r="E146" s="27"/>
      <c r="F146" s="25">
        <f>F147</f>
        <v>1534576.8</v>
      </c>
    </row>
    <row r="147" spans="1:6" ht="27.75" customHeight="1">
      <c r="A147" s="26" t="s">
        <v>831</v>
      </c>
      <c r="B147" s="27" t="s">
        <v>498</v>
      </c>
      <c r="C147" s="27" t="s">
        <v>517</v>
      </c>
      <c r="D147" s="40" t="s">
        <v>835</v>
      </c>
      <c r="E147" s="27"/>
      <c r="F147" s="30">
        <f>F148</f>
        <v>1534576.8</v>
      </c>
    </row>
    <row r="148" spans="1:6" ht="12.75">
      <c r="A148" s="26" t="s">
        <v>832</v>
      </c>
      <c r="B148" s="27" t="s">
        <v>498</v>
      </c>
      <c r="C148" s="27" t="s">
        <v>517</v>
      </c>
      <c r="D148" s="40" t="s">
        <v>836</v>
      </c>
      <c r="E148" s="27"/>
      <c r="F148" s="30">
        <f>F149</f>
        <v>1534576.8</v>
      </c>
    </row>
    <row r="149" spans="1:6" ht="12.75">
      <c r="A149" s="26" t="s">
        <v>209</v>
      </c>
      <c r="B149" s="27" t="s">
        <v>498</v>
      </c>
      <c r="C149" s="27" t="s">
        <v>517</v>
      </c>
      <c r="D149" s="40" t="s">
        <v>836</v>
      </c>
      <c r="E149" s="27" t="s">
        <v>70</v>
      </c>
      <c r="F149" s="30">
        <v>1534576.8</v>
      </c>
    </row>
    <row r="150" spans="1:6" s="126" customFormat="1" ht="13.5">
      <c r="A150" s="123" t="s">
        <v>82</v>
      </c>
      <c r="B150" s="124" t="s">
        <v>498</v>
      </c>
      <c r="C150" s="124" t="s">
        <v>97</v>
      </c>
      <c r="D150" s="124" t="s">
        <v>83</v>
      </c>
      <c r="E150" s="124" t="s">
        <v>83</v>
      </c>
      <c r="F150" s="125">
        <f>F151</f>
        <v>5871485.23</v>
      </c>
    </row>
    <row r="151" spans="1:6" ht="38.25">
      <c r="A151" s="37" t="s">
        <v>444</v>
      </c>
      <c r="B151" s="27" t="s">
        <v>498</v>
      </c>
      <c r="C151" s="27" t="s">
        <v>97</v>
      </c>
      <c r="D151" s="40" t="s">
        <v>29</v>
      </c>
      <c r="E151" s="27" t="s">
        <v>83</v>
      </c>
      <c r="F151" s="25">
        <f>F152+F165</f>
        <v>5871485.23</v>
      </c>
    </row>
    <row r="152" spans="1:6" ht="51">
      <c r="A152" s="38" t="s">
        <v>44</v>
      </c>
      <c r="B152" s="27" t="s">
        <v>498</v>
      </c>
      <c r="C152" s="27" t="s">
        <v>97</v>
      </c>
      <c r="D152" s="41" t="s">
        <v>214</v>
      </c>
      <c r="E152" s="28" t="s">
        <v>83</v>
      </c>
      <c r="F152" s="25">
        <f>F153+F157+F162</f>
        <v>5671213.23</v>
      </c>
    </row>
    <row r="153" spans="1:6" ht="25.5">
      <c r="A153" s="39" t="s">
        <v>213</v>
      </c>
      <c r="B153" s="27" t="s">
        <v>498</v>
      </c>
      <c r="C153" s="27" t="s">
        <v>97</v>
      </c>
      <c r="D153" s="40" t="s">
        <v>212</v>
      </c>
      <c r="E153" s="28"/>
      <c r="F153" s="25">
        <f>F154</f>
        <v>1171213.23</v>
      </c>
    </row>
    <row r="154" spans="1:6" ht="25.5">
      <c r="A154" s="39" t="s">
        <v>31</v>
      </c>
      <c r="B154" s="27" t="s">
        <v>498</v>
      </c>
      <c r="C154" s="27" t="s">
        <v>97</v>
      </c>
      <c r="D154" s="40" t="s">
        <v>211</v>
      </c>
      <c r="E154" s="28"/>
      <c r="F154" s="25">
        <f>F155+F156</f>
        <v>1171213.23</v>
      </c>
    </row>
    <row r="155" spans="1:6" ht="25.5" customHeight="1" hidden="1">
      <c r="A155" s="43" t="s">
        <v>209</v>
      </c>
      <c r="B155" s="27" t="s">
        <v>498</v>
      </c>
      <c r="C155" s="27" t="s">
        <v>97</v>
      </c>
      <c r="D155" s="40" t="s">
        <v>211</v>
      </c>
      <c r="E155" s="28">
        <v>200</v>
      </c>
      <c r="F155" s="30"/>
    </row>
    <row r="156" spans="1:6" ht="12.75">
      <c r="A156" s="26" t="s">
        <v>73</v>
      </c>
      <c r="B156" s="27" t="s">
        <v>498</v>
      </c>
      <c r="C156" s="27" t="s">
        <v>97</v>
      </c>
      <c r="D156" s="40" t="s">
        <v>211</v>
      </c>
      <c r="E156" s="28">
        <v>800</v>
      </c>
      <c r="F156" s="30">
        <f>325728+845485.23</f>
        <v>1171213.23</v>
      </c>
    </row>
    <row r="157" spans="1:6" ht="25.5">
      <c r="A157" s="39" t="s">
        <v>210</v>
      </c>
      <c r="B157" s="27" t="s">
        <v>498</v>
      </c>
      <c r="C157" s="27" t="s">
        <v>97</v>
      </c>
      <c r="D157" s="40" t="s">
        <v>231</v>
      </c>
      <c r="E157" s="28"/>
      <c r="F157" s="25">
        <f>F160+F158</f>
        <v>4500000</v>
      </c>
    </row>
    <row r="158" spans="1:6" ht="25.5" hidden="1">
      <c r="A158" s="58" t="s">
        <v>584</v>
      </c>
      <c r="B158" s="59" t="s">
        <v>498</v>
      </c>
      <c r="C158" s="59" t="s">
        <v>97</v>
      </c>
      <c r="D158" s="60" t="s">
        <v>142</v>
      </c>
      <c r="E158" s="61"/>
      <c r="F158" s="25">
        <f>F159</f>
        <v>0</v>
      </c>
    </row>
    <row r="159" spans="1:6" ht="12.75" hidden="1">
      <c r="A159" s="62" t="s">
        <v>209</v>
      </c>
      <c r="B159" s="59" t="s">
        <v>498</v>
      </c>
      <c r="C159" s="59" t="s">
        <v>97</v>
      </c>
      <c r="D159" s="60" t="s">
        <v>142</v>
      </c>
      <c r="E159" s="61">
        <v>200</v>
      </c>
      <c r="F159" s="25"/>
    </row>
    <row r="160" spans="1:6" ht="25.5">
      <c r="A160" s="63" t="s">
        <v>584</v>
      </c>
      <c r="B160" s="27" t="s">
        <v>498</v>
      </c>
      <c r="C160" s="27" t="s">
        <v>97</v>
      </c>
      <c r="D160" s="64" t="s">
        <v>583</v>
      </c>
      <c r="E160" s="27" t="s">
        <v>83</v>
      </c>
      <c r="F160" s="25">
        <f>F161</f>
        <v>4500000</v>
      </c>
    </row>
    <row r="161" spans="1:6" ht="12.75">
      <c r="A161" s="26" t="s">
        <v>209</v>
      </c>
      <c r="B161" s="27" t="s">
        <v>498</v>
      </c>
      <c r="C161" s="27" t="s">
        <v>97</v>
      </c>
      <c r="D161" s="64" t="s">
        <v>583</v>
      </c>
      <c r="E161" s="27">
        <v>200</v>
      </c>
      <c r="F161" s="30">
        <f>4500000</f>
        <v>4500000</v>
      </c>
    </row>
    <row r="162" spans="1:6" ht="38.25" customHeight="1" hidden="1">
      <c r="A162" s="26" t="s">
        <v>61</v>
      </c>
      <c r="B162" s="27" t="s">
        <v>498</v>
      </c>
      <c r="C162" s="27" t="s">
        <v>97</v>
      </c>
      <c r="D162" s="40" t="s">
        <v>62</v>
      </c>
      <c r="E162" s="27"/>
      <c r="F162" s="25">
        <f>F163</f>
        <v>0</v>
      </c>
    </row>
    <row r="163" spans="1:6" ht="24" customHeight="1" hidden="1">
      <c r="A163" s="46" t="s">
        <v>691</v>
      </c>
      <c r="B163" s="27" t="s">
        <v>498</v>
      </c>
      <c r="C163" s="27" t="s">
        <v>97</v>
      </c>
      <c r="D163" s="40" t="s">
        <v>692</v>
      </c>
      <c r="E163" s="27"/>
      <c r="F163" s="25">
        <f>F164</f>
        <v>0</v>
      </c>
    </row>
    <row r="164" spans="1:6" ht="25.5" customHeight="1" hidden="1">
      <c r="A164" s="26" t="s">
        <v>202</v>
      </c>
      <c r="B164" s="27" t="s">
        <v>498</v>
      </c>
      <c r="C164" s="27" t="s">
        <v>97</v>
      </c>
      <c r="D164" s="40" t="s">
        <v>692</v>
      </c>
      <c r="E164" s="27">
        <v>400</v>
      </c>
      <c r="F164" s="30"/>
    </row>
    <row r="165" spans="1:6" ht="51">
      <c r="A165" s="38" t="s">
        <v>241</v>
      </c>
      <c r="B165" s="27" t="s">
        <v>498</v>
      </c>
      <c r="C165" s="27" t="s">
        <v>97</v>
      </c>
      <c r="D165" s="41" t="s">
        <v>30</v>
      </c>
      <c r="E165" s="27"/>
      <c r="F165" s="25">
        <f>F166</f>
        <v>200272</v>
      </c>
    </row>
    <row r="166" spans="1:6" ht="38.25">
      <c r="A166" s="39" t="s">
        <v>94</v>
      </c>
      <c r="B166" s="27" t="s">
        <v>498</v>
      </c>
      <c r="C166" s="27" t="s">
        <v>97</v>
      </c>
      <c r="D166" s="40" t="s">
        <v>415</v>
      </c>
      <c r="E166" s="27"/>
      <c r="F166" s="25">
        <f>F167</f>
        <v>200272</v>
      </c>
    </row>
    <row r="167" spans="1:6" ht="25.5">
      <c r="A167" s="39" t="s">
        <v>585</v>
      </c>
      <c r="B167" s="27" t="s">
        <v>498</v>
      </c>
      <c r="C167" s="27" t="s">
        <v>97</v>
      </c>
      <c r="D167" s="40" t="s">
        <v>323</v>
      </c>
      <c r="E167" s="27"/>
      <c r="F167" s="25">
        <f>F168</f>
        <v>200272</v>
      </c>
    </row>
    <row r="168" spans="1:6" ht="12.75">
      <c r="A168" s="26" t="s">
        <v>73</v>
      </c>
      <c r="B168" s="27" t="s">
        <v>498</v>
      </c>
      <c r="C168" s="27" t="s">
        <v>97</v>
      </c>
      <c r="D168" s="40" t="s">
        <v>323</v>
      </c>
      <c r="E168" s="27">
        <v>800</v>
      </c>
      <c r="F168" s="30">
        <f>200272+200272-200272</f>
        <v>200272</v>
      </c>
    </row>
    <row r="169" spans="1:6" s="126" customFormat="1" ht="13.5">
      <c r="A169" s="129" t="s">
        <v>515</v>
      </c>
      <c r="B169" s="124" t="s">
        <v>498</v>
      </c>
      <c r="C169" s="124">
        <v>12</v>
      </c>
      <c r="D169" s="130"/>
      <c r="E169" s="124"/>
      <c r="F169" s="125">
        <f>F170+F174</f>
        <v>30000</v>
      </c>
    </row>
    <row r="170" spans="1:6" ht="25.5">
      <c r="A170" s="37" t="s">
        <v>955</v>
      </c>
      <c r="B170" s="27" t="s">
        <v>498</v>
      </c>
      <c r="C170" s="27">
        <v>12</v>
      </c>
      <c r="D170" s="40" t="s">
        <v>586</v>
      </c>
      <c r="E170" s="27"/>
      <c r="F170" s="25">
        <f>F171</f>
        <v>30000</v>
      </c>
    </row>
    <row r="171" spans="1:6" ht="25.5">
      <c r="A171" s="39" t="s">
        <v>866</v>
      </c>
      <c r="B171" s="27" t="s">
        <v>498</v>
      </c>
      <c r="C171" s="27">
        <v>12</v>
      </c>
      <c r="D171" s="40" t="s">
        <v>588</v>
      </c>
      <c r="E171" s="27"/>
      <c r="F171" s="25">
        <f>F172</f>
        <v>30000</v>
      </c>
    </row>
    <row r="172" spans="1:6" ht="25.5">
      <c r="A172" s="39" t="s">
        <v>587</v>
      </c>
      <c r="B172" s="27" t="s">
        <v>498</v>
      </c>
      <c r="C172" s="27">
        <v>12</v>
      </c>
      <c r="D172" s="40" t="s">
        <v>93</v>
      </c>
      <c r="E172" s="27"/>
      <c r="F172" s="25">
        <f>F173</f>
        <v>30000</v>
      </c>
    </row>
    <row r="173" spans="1:6" ht="12.75">
      <c r="A173" s="26" t="s">
        <v>73</v>
      </c>
      <c r="B173" s="27" t="s">
        <v>498</v>
      </c>
      <c r="C173" s="27">
        <v>12</v>
      </c>
      <c r="D173" s="40" t="s">
        <v>93</v>
      </c>
      <c r="E173" s="27">
        <v>800</v>
      </c>
      <c r="F173" s="30">
        <v>30000</v>
      </c>
    </row>
    <row r="174" spans="1:6" ht="12.75" hidden="1">
      <c r="A174" s="65" t="s">
        <v>582</v>
      </c>
      <c r="B174" s="44" t="s">
        <v>498</v>
      </c>
      <c r="C174" s="44">
        <v>12</v>
      </c>
      <c r="D174" s="64" t="s">
        <v>14</v>
      </c>
      <c r="E174" s="44"/>
      <c r="F174" s="66">
        <f>F175</f>
        <v>0</v>
      </c>
    </row>
    <row r="175" spans="1:6" ht="19.5" customHeight="1" hidden="1">
      <c r="A175" s="67" t="s">
        <v>592</v>
      </c>
      <c r="B175" s="44" t="s">
        <v>498</v>
      </c>
      <c r="C175" s="44">
        <v>12</v>
      </c>
      <c r="D175" s="68" t="s">
        <v>16</v>
      </c>
      <c r="E175" s="44"/>
      <c r="F175" s="66">
        <f>F176+F178</f>
        <v>0</v>
      </c>
    </row>
    <row r="176" spans="1:6" ht="25.5" hidden="1">
      <c r="A176" s="43" t="s">
        <v>91</v>
      </c>
      <c r="B176" s="44" t="s">
        <v>498</v>
      </c>
      <c r="C176" s="44">
        <v>12</v>
      </c>
      <c r="D176" s="64" t="s">
        <v>92</v>
      </c>
      <c r="E176" s="44"/>
      <c r="F176" s="66">
        <f>F177</f>
        <v>0</v>
      </c>
    </row>
    <row r="177" spans="1:6" ht="12.75" hidden="1">
      <c r="A177" s="43" t="s">
        <v>209</v>
      </c>
      <c r="B177" s="44" t="s">
        <v>498</v>
      </c>
      <c r="C177" s="44">
        <v>12</v>
      </c>
      <c r="D177" s="64" t="s">
        <v>92</v>
      </c>
      <c r="E177" s="44">
        <v>200</v>
      </c>
      <c r="F177" s="66"/>
    </row>
    <row r="178" spans="1:6" ht="12.75" hidden="1">
      <c r="A178" s="29" t="s">
        <v>34</v>
      </c>
      <c r="B178" s="44" t="s">
        <v>498</v>
      </c>
      <c r="C178" s="44">
        <v>12</v>
      </c>
      <c r="D178" s="64" t="s">
        <v>317</v>
      </c>
      <c r="E178" s="44"/>
      <c r="F178" s="66">
        <f>F179</f>
        <v>0</v>
      </c>
    </row>
    <row r="179" spans="1:6" ht="12.75" hidden="1">
      <c r="A179" s="43" t="s">
        <v>209</v>
      </c>
      <c r="B179" s="44" t="s">
        <v>498</v>
      </c>
      <c r="C179" s="44">
        <v>12</v>
      </c>
      <c r="D179" s="64" t="s">
        <v>317</v>
      </c>
      <c r="E179" s="44">
        <v>200</v>
      </c>
      <c r="F179" s="66"/>
    </row>
    <row r="180" spans="1:6" ht="12.75">
      <c r="A180" s="19" t="s">
        <v>503</v>
      </c>
      <c r="B180" s="20" t="s">
        <v>609</v>
      </c>
      <c r="C180" s="56" t="s">
        <v>428</v>
      </c>
      <c r="D180" s="20" t="s">
        <v>83</v>
      </c>
      <c r="E180" s="20" t="s">
        <v>83</v>
      </c>
      <c r="F180" s="22">
        <f>F181+F207+F201</f>
        <v>46680634.56</v>
      </c>
    </row>
    <row r="181" spans="1:6" s="126" customFormat="1" ht="13.5">
      <c r="A181" s="123" t="s">
        <v>216</v>
      </c>
      <c r="B181" s="124" t="s">
        <v>609</v>
      </c>
      <c r="C181" s="131" t="s">
        <v>495</v>
      </c>
      <c r="D181" s="70"/>
      <c r="E181" s="70"/>
      <c r="F181" s="125">
        <f>F182</f>
        <v>32296373.560000002</v>
      </c>
    </row>
    <row r="182" spans="1:6" ht="38.25">
      <c r="A182" s="37" t="s">
        <v>445</v>
      </c>
      <c r="B182" s="27" t="s">
        <v>609</v>
      </c>
      <c r="C182" s="32" t="s">
        <v>495</v>
      </c>
      <c r="D182" s="40" t="s">
        <v>32</v>
      </c>
      <c r="E182" s="70"/>
      <c r="F182" s="25">
        <f>F183+F197</f>
        <v>32296373.560000002</v>
      </c>
    </row>
    <row r="183" spans="1:6" ht="51">
      <c r="A183" s="38" t="s">
        <v>196</v>
      </c>
      <c r="B183" s="27" t="s">
        <v>609</v>
      </c>
      <c r="C183" s="32" t="s">
        <v>495</v>
      </c>
      <c r="D183" s="40" t="s">
        <v>197</v>
      </c>
      <c r="E183" s="70"/>
      <c r="F183" s="25">
        <f>F190+F184+F187</f>
        <v>31634045.560000002</v>
      </c>
    </row>
    <row r="184" spans="1:6" ht="22.5" hidden="1">
      <c r="A184" s="71" t="s">
        <v>912</v>
      </c>
      <c r="B184" s="27" t="s">
        <v>609</v>
      </c>
      <c r="C184" s="32" t="s">
        <v>495</v>
      </c>
      <c r="D184" s="40" t="s">
        <v>199</v>
      </c>
      <c r="E184" s="70"/>
      <c r="F184" s="25">
        <f>F185</f>
        <v>0</v>
      </c>
    </row>
    <row r="185" spans="1:6" ht="12.75" hidden="1">
      <c r="A185" s="72" t="s">
        <v>913</v>
      </c>
      <c r="B185" s="27" t="s">
        <v>609</v>
      </c>
      <c r="C185" s="32" t="s">
        <v>495</v>
      </c>
      <c r="D185" s="40" t="s">
        <v>914</v>
      </c>
      <c r="E185" s="70"/>
      <c r="F185" s="25">
        <f>F186</f>
        <v>0</v>
      </c>
    </row>
    <row r="186" spans="1:6" ht="12.75" hidden="1">
      <c r="A186" s="73" t="s">
        <v>209</v>
      </c>
      <c r="B186" s="27" t="s">
        <v>609</v>
      </c>
      <c r="C186" s="32" t="s">
        <v>495</v>
      </c>
      <c r="D186" s="40" t="s">
        <v>914</v>
      </c>
      <c r="E186" s="27">
        <v>200</v>
      </c>
      <c r="F186" s="25"/>
    </row>
    <row r="187" spans="1:6" ht="25.5">
      <c r="A187" s="73" t="s">
        <v>977</v>
      </c>
      <c r="B187" s="27" t="s">
        <v>609</v>
      </c>
      <c r="C187" s="32" t="s">
        <v>495</v>
      </c>
      <c r="D187" s="40" t="s">
        <v>978</v>
      </c>
      <c r="E187" s="70"/>
      <c r="F187" s="25">
        <f>F188</f>
        <v>150000</v>
      </c>
    </row>
    <row r="188" spans="1:6" ht="28.5" customHeight="1">
      <c r="A188" s="73" t="s">
        <v>913</v>
      </c>
      <c r="B188" s="27" t="s">
        <v>609</v>
      </c>
      <c r="C188" s="32" t="s">
        <v>495</v>
      </c>
      <c r="D188" s="40" t="s">
        <v>979</v>
      </c>
      <c r="E188" s="70"/>
      <c r="F188" s="25">
        <f>F189</f>
        <v>150000</v>
      </c>
    </row>
    <row r="189" spans="1:6" ht="27" customHeight="1">
      <c r="A189" s="73" t="s">
        <v>209</v>
      </c>
      <c r="B189" s="27" t="s">
        <v>609</v>
      </c>
      <c r="C189" s="32" t="s">
        <v>495</v>
      </c>
      <c r="D189" s="40" t="s">
        <v>979</v>
      </c>
      <c r="E189" s="27">
        <v>200</v>
      </c>
      <c r="F189" s="25">
        <v>150000</v>
      </c>
    </row>
    <row r="190" spans="1:6" ht="30.75" customHeight="1">
      <c r="A190" s="74" t="s">
        <v>696</v>
      </c>
      <c r="B190" s="27" t="s">
        <v>609</v>
      </c>
      <c r="C190" s="32" t="s">
        <v>495</v>
      </c>
      <c r="D190" s="40" t="s">
        <v>60</v>
      </c>
      <c r="E190" s="70"/>
      <c r="F190" s="25">
        <f>F191+F193+F195</f>
        <v>31484045.560000002</v>
      </c>
    </row>
    <row r="191" spans="1:6" ht="25.5">
      <c r="A191" s="74" t="s">
        <v>88</v>
      </c>
      <c r="B191" s="27" t="s">
        <v>609</v>
      </c>
      <c r="C191" s="32" t="s">
        <v>495</v>
      </c>
      <c r="D191" s="40" t="s">
        <v>657</v>
      </c>
      <c r="E191" s="70"/>
      <c r="F191" s="25">
        <f>F192</f>
        <v>15191255.57</v>
      </c>
    </row>
    <row r="192" spans="1:6" ht="12.75">
      <c r="A192" s="26" t="s">
        <v>202</v>
      </c>
      <c r="B192" s="27" t="s">
        <v>609</v>
      </c>
      <c r="C192" s="32" t="s">
        <v>495</v>
      </c>
      <c r="D192" s="40" t="s">
        <v>657</v>
      </c>
      <c r="E192" s="27">
        <v>400</v>
      </c>
      <c r="F192" s="25">
        <v>15191255.57</v>
      </c>
    </row>
    <row r="193" spans="1:6" ht="25.5">
      <c r="A193" s="74" t="s">
        <v>89</v>
      </c>
      <c r="B193" s="27" t="s">
        <v>609</v>
      </c>
      <c r="C193" s="32" t="s">
        <v>495</v>
      </c>
      <c r="D193" s="40" t="s">
        <v>658</v>
      </c>
      <c r="E193" s="70"/>
      <c r="F193" s="25">
        <f>F194</f>
        <v>8916867.56</v>
      </c>
    </row>
    <row r="194" spans="1:6" ht="12.75">
      <c r="A194" s="26" t="s">
        <v>202</v>
      </c>
      <c r="B194" s="27" t="s">
        <v>609</v>
      </c>
      <c r="C194" s="32" t="s">
        <v>495</v>
      </c>
      <c r="D194" s="40" t="s">
        <v>658</v>
      </c>
      <c r="E194" s="27">
        <v>400</v>
      </c>
      <c r="F194" s="25">
        <v>8916867.56</v>
      </c>
    </row>
    <row r="195" spans="1:6" ht="51">
      <c r="A195" s="39" t="s">
        <v>63</v>
      </c>
      <c r="B195" s="27" t="s">
        <v>609</v>
      </c>
      <c r="C195" s="32" t="s">
        <v>495</v>
      </c>
      <c r="D195" s="40" t="s">
        <v>271</v>
      </c>
      <c r="E195" s="70"/>
      <c r="F195" s="25">
        <f>F196</f>
        <v>7375922.43</v>
      </c>
    </row>
    <row r="196" spans="1:6" ht="12.75">
      <c r="A196" s="26" t="s">
        <v>202</v>
      </c>
      <c r="B196" s="27" t="s">
        <v>609</v>
      </c>
      <c r="C196" s="32" t="s">
        <v>495</v>
      </c>
      <c r="D196" s="40" t="s">
        <v>271</v>
      </c>
      <c r="E196" s="27">
        <v>400</v>
      </c>
      <c r="F196" s="30">
        <v>7375922.43</v>
      </c>
    </row>
    <row r="197" spans="1:6" ht="51">
      <c r="A197" s="38" t="s">
        <v>446</v>
      </c>
      <c r="B197" s="27" t="s">
        <v>609</v>
      </c>
      <c r="C197" s="32" t="s">
        <v>495</v>
      </c>
      <c r="D197" s="41" t="s">
        <v>520</v>
      </c>
      <c r="E197" s="70"/>
      <c r="F197" s="25">
        <f>F198</f>
        <v>662328</v>
      </c>
    </row>
    <row r="198" spans="1:6" ht="25.5">
      <c r="A198" s="39" t="s">
        <v>215</v>
      </c>
      <c r="B198" s="27" t="s">
        <v>609</v>
      </c>
      <c r="C198" s="32" t="s">
        <v>495</v>
      </c>
      <c r="D198" s="40" t="s">
        <v>248</v>
      </c>
      <c r="E198" s="70"/>
      <c r="F198" s="25">
        <f>F199</f>
        <v>662328</v>
      </c>
    </row>
    <row r="199" spans="1:6" ht="12.75">
      <c r="A199" s="46" t="s">
        <v>247</v>
      </c>
      <c r="B199" s="27" t="s">
        <v>609</v>
      </c>
      <c r="C199" s="32" t="s">
        <v>495</v>
      </c>
      <c r="D199" s="40" t="s">
        <v>246</v>
      </c>
      <c r="E199" s="70"/>
      <c r="F199" s="25">
        <f>SUM(F200:F200)</f>
        <v>662328</v>
      </c>
    </row>
    <row r="200" spans="1:6" ht="12.75">
      <c r="A200" s="26" t="s">
        <v>209</v>
      </c>
      <c r="B200" s="27" t="s">
        <v>609</v>
      </c>
      <c r="C200" s="32" t="s">
        <v>495</v>
      </c>
      <c r="D200" s="40" t="s">
        <v>246</v>
      </c>
      <c r="E200" s="27">
        <v>200</v>
      </c>
      <c r="F200" s="30">
        <v>662328</v>
      </c>
    </row>
    <row r="201" spans="1:6" ht="12.75" hidden="1">
      <c r="A201" s="23" t="s">
        <v>867</v>
      </c>
      <c r="B201" s="24" t="s">
        <v>609</v>
      </c>
      <c r="C201" s="24" t="s">
        <v>497</v>
      </c>
      <c r="D201" s="24"/>
      <c r="E201" s="24"/>
      <c r="F201" s="25">
        <f>F202</f>
        <v>0</v>
      </c>
    </row>
    <row r="202" spans="1:6" ht="38.25" hidden="1">
      <c r="A202" s="37" t="s">
        <v>868</v>
      </c>
      <c r="B202" s="27" t="s">
        <v>609</v>
      </c>
      <c r="C202" s="32" t="s">
        <v>497</v>
      </c>
      <c r="D202" s="40" t="s">
        <v>32</v>
      </c>
      <c r="E202" s="70"/>
      <c r="F202" s="25">
        <f>F203</f>
        <v>0</v>
      </c>
    </row>
    <row r="203" spans="1:6" ht="65.25" customHeight="1" hidden="1">
      <c r="A203" s="38" t="s">
        <v>869</v>
      </c>
      <c r="B203" s="27" t="s">
        <v>609</v>
      </c>
      <c r="C203" s="32" t="s">
        <v>497</v>
      </c>
      <c r="D203" s="41" t="s">
        <v>520</v>
      </c>
      <c r="E203" s="70"/>
      <c r="F203" s="25">
        <f>F204</f>
        <v>0</v>
      </c>
    </row>
    <row r="204" spans="1:6" ht="12.75" hidden="1">
      <c r="A204" s="39" t="s">
        <v>870</v>
      </c>
      <c r="B204" s="27" t="s">
        <v>609</v>
      </c>
      <c r="C204" s="32" t="s">
        <v>497</v>
      </c>
      <c r="D204" s="40" t="s">
        <v>871</v>
      </c>
      <c r="E204" s="70"/>
      <c r="F204" s="25">
        <f>F205</f>
        <v>0</v>
      </c>
    </row>
    <row r="205" spans="1:6" ht="12.75" hidden="1">
      <c r="A205" s="39" t="s">
        <v>872</v>
      </c>
      <c r="B205" s="27" t="s">
        <v>609</v>
      </c>
      <c r="C205" s="32" t="s">
        <v>497</v>
      </c>
      <c r="D205" s="40" t="s">
        <v>873</v>
      </c>
      <c r="E205" s="70"/>
      <c r="F205" s="25">
        <f>F206</f>
        <v>0</v>
      </c>
    </row>
    <row r="206" spans="1:6" ht="12.75" hidden="1">
      <c r="A206" s="39" t="s">
        <v>209</v>
      </c>
      <c r="B206" s="27" t="s">
        <v>609</v>
      </c>
      <c r="C206" s="32" t="s">
        <v>497</v>
      </c>
      <c r="D206" s="40" t="s">
        <v>873</v>
      </c>
      <c r="E206" s="27" t="s">
        <v>70</v>
      </c>
      <c r="F206" s="25"/>
    </row>
    <row r="207" spans="1:6" s="126" customFormat="1" ht="13.5">
      <c r="A207" s="123" t="s">
        <v>524</v>
      </c>
      <c r="B207" s="124" t="s">
        <v>609</v>
      </c>
      <c r="C207" s="124" t="s">
        <v>96</v>
      </c>
      <c r="D207" s="124" t="s">
        <v>83</v>
      </c>
      <c r="E207" s="124" t="s">
        <v>83</v>
      </c>
      <c r="F207" s="125">
        <f>F208+F218+F227</f>
        <v>14384261</v>
      </c>
    </row>
    <row r="208" spans="1:6" ht="38.25">
      <c r="A208" s="37" t="s">
        <v>445</v>
      </c>
      <c r="B208" s="27" t="s">
        <v>609</v>
      </c>
      <c r="C208" s="27" t="s">
        <v>96</v>
      </c>
      <c r="D208" s="40" t="s">
        <v>32</v>
      </c>
      <c r="E208" s="27" t="s">
        <v>83</v>
      </c>
      <c r="F208" s="25">
        <f>F209</f>
        <v>8655374</v>
      </c>
    </row>
    <row r="209" spans="1:6" ht="51">
      <c r="A209" s="38" t="s">
        <v>446</v>
      </c>
      <c r="B209" s="27" t="s">
        <v>609</v>
      </c>
      <c r="C209" s="27" t="s">
        <v>96</v>
      </c>
      <c r="D209" s="41" t="s">
        <v>520</v>
      </c>
      <c r="E209" s="28" t="s">
        <v>83</v>
      </c>
      <c r="F209" s="25">
        <f>F210</f>
        <v>8655374</v>
      </c>
    </row>
    <row r="210" spans="1:6" ht="25.5">
      <c r="A210" s="39" t="s">
        <v>329</v>
      </c>
      <c r="B210" s="27" t="s">
        <v>609</v>
      </c>
      <c r="C210" s="27" t="s">
        <v>96</v>
      </c>
      <c r="D210" s="40" t="s">
        <v>420</v>
      </c>
      <c r="E210" s="28"/>
      <c r="F210" s="25">
        <f>F211+F214+F216</f>
        <v>8655374</v>
      </c>
    </row>
    <row r="211" spans="1:6" ht="12.75">
      <c r="A211" s="39" t="s">
        <v>680</v>
      </c>
      <c r="B211" s="27" t="s">
        <v>609</v>
      </c>
      <c r="C211" s="27" t="s">
        <v>96</v>
      </c>
      <c r="D211" s="40" t="s">
        <v>421</v>
      </c>
      <c r="E211" s="27" t="s">
        <v>83</v>
      </c>
      <c r="F211" s="25">
        <f>SUM(F212:F213)</f>
        <v>8655374</v>
      </c>
    </row>
    <row r="212" spans="1:6" ht="12.75">
      <c r="A212" s="26" t="s">
        <v>209</v>
      </c>
      <c r="B212" s="27" t="s">
        <v>609</v>
      </c>
      <c r="C212" s="27" t="s">
        <v>96</v>
      </c>
      <c r="D212" s="40" t="s">
        <v>421</v>
      </c>
      <c r="E212" s="27">
        <v>200</v>
      </c>
      <c r="F212" s="30">
        <f>3056193+65000</f>
        <v>3121193</v>
      </c>
    </row>
    <row r="213" spans="1:6" ht="12.75">
      <c r="A213" s="26" t="s">
        <v>73</v>
      </c>
      <c r="B213" s="27" t="s">
        <v>609</v>
      </c>
      <c r="C213" s="27" t="s">
        <v>96</v>
      </c>
      <c r="D213" s="40" t="s">
        <v>421</v>
      </c>
      <c r="E213" s="27">
        <v>800</v>
      </c>
      <c r="F213" s="30">
        <f>4684181+850000</f>
        <v>5534181</v>
      </c>
    </row>
    <row r="214" spans="1:6" ht="12.75" customHeight="1" hidden="1">
      <c r="A214" s="26" t="s">
        <v>760</v>
      </c>
      <c r="B214" s="27" t="s">
        <v>609</v>
      </c>
      <c r="C214" s="27" t="s">
        <v>96</v>
      </c>
      <c r="D214" s="40" t="s">
        <v>759</v>
      </c>
      <c r="E214" s="27"/>
      <c r="F214" s="30">
        <f>F215</f>
        <v>0</v>
      </c>
    </row>
    <row r="215" spans="1:6" ht="25.5" customHeight="1" hidden="1">
      <c r="A215" s="26" t="s">
        <v>209</v>
      </c>
      <c r="B215" s="27" t="s">
        <v>609</v>
      </c>
      <c r="C215" s="27" t="s">
        <v>96</v>
      </c>
      <c r="D215" s="40" t="s">
        <v>759</v>
      </c>
      <c r="E215" s="27">
        <v>200</v>
      </c>
      <c r="F215" s="30"/>
    </row>
    <row r="216" spans="1:6" ht="12.75" customHeight="1" hidden="1">
      <c r="A216" s="26" t="s">
        <v>758</v>
      </c>
      <c r="B216" s="27" t="s">
        <v>609</v>
      </c>
      <c r="C216" s="27" t="s">
        <v>96</v>
      </c>
      <c r="D216" s="40" t="s">
        <v>757</v>
      </c>
      <c r="E216" s="27"/>
      <c r="F216" s="30">
        <f>F217</f>
        <v>0</v>
      </c>
    </row>
    <row r="217" spans="1:6" ht="25.5" customHeight="1" hidden="1">
      <c r="A217" s="26" t="s">
        <v>209</v>
      </c>
      <c r="B217" s="27" t="s">
        <v>609</v>
      </c>
      <c r="C217" s="27" t="s">
        <v>96</v>
      </c>
      <c r="D217" s="40" t="s">
        <v>757</v>
      </c>
      <c r="E217" s="27">
        <v>200</v>
      </c>
      <c r="F217" s="30"/>
    </row>
    <row r="218" spans="1:6" ht="42" customHeight="1">
      <c r="A218" s="37" t="s">
        <v>441</v>
      </c>
      <c r="B218" s="27" t="s">
        <v>609</v>
      </c>
      <c r="C218" s="27" t="s">
        <v>96</v>
      </c>
      <c r="D218" s="40" t="s">
        <v>594</v>
      </c>
      <c r="E218" s="27"/>
      <c r="F218" s="25">
        <f>F219+F224</f>
        <v>5728887</v>
      </c>
    </row>
    <row r="219" spans="1:6" ht="12.75">
      <c r="A219" s="39" t="s">
        <v>661</v>
      </c>
      <c r="B219" s="27" t="s">
        <v>609</v>
      </c>
      <c r="C219" s="27" t="s">
        <v>96</v>
      </c>
      <c r="D219" s="40" t="s">
        <v>312</v>
      </c>
      <c r="E219" s="27"/>
      <c r="F219" s="25">
        <f>F220+F222</f>
        <v>5380525</v>
      </c>
    </row>
    <row r="220" spans="1:6" ht="51" customHeight="1" hidden="1">
      <c r="A220" s="39" t="s">
        <v>367</v>
      </c>
      <c r="B220" s="27" t="s">
        <v>609</v>
      </c>
      <c r="C220" s="27" t="s">
        <v>96</v>
      </c>
      <c r="D220" s="40" t="s">
        <v>368</v>
      </c>
      <c r="E220" s="27"/>
      <c r="F220" s="25">
        <f>F221</f>
        <v>0</v>
      </c>
    </row>
    <row r="221" spans="1:6" ht="12.75" customHeight="1" hidden="1">
      <c r="A221" s="26" t="s">
        <v>73</v>
      </c>
      <c r="B221" s="27" t="s">
        <v>609</v>
      </c>
      <c r="C221" s="27" t="s">
        <v>96</v>
      </c>
      <c r="D221" s="40" t="s">
        <v>368</v>
      </c>
      <c r="E221" s="27">
        <v>800</v>
      </c>
      <c r="F221" s="25"/>
    </row>
    <row r="222" spans="1:6" ht="12.75">
      <c r="A222" s="75" t="s">
        <v>314</v>
      </c>
      <c r="B222" s="27" t="s">
        <v>609</v>
      </c>
      <c r="C222" s="27" t="s">
        <v>96</v>
      </c>
      <c r="D222" s="40" t="s">
        <v>313</v>
      </c>
      <c r="E222" s="27"/>
      <c r="F222" s="25">
        <f>F223</f>
        <v>5380525</v>
      </c>
    </row>
    <row r="223" spans="1:6" ht="12.75">
      <c r="A223" s="26" t="s">
        <v>209</v>
      </c>
      <c r="B223" s="27" t="s">
        <v>609</v>
      </c>
      <c r="C223" s="27" t="s">
        <v>96</v>
      </c>
      <c r="D223" s="40" t="s">
        <v>313</v>
      </c>
      <c r="E223" s="27">
        <v>200</v>
      </c>
      <c r="F223" s="30">
        <v>5380525</v>
      </c>
    </row>
    <row r="224" spans="1:6" ht="25.5">
      <c r="A224" s="26" t="s">
        <v>816</v>
      </c>
      <c r="B224" s="27" t="s">
        <v>609</v>
      </c>
      <c r="C224" s="27" t="s">
        <v>96</v>
      </c>
      <c r="D224" s="40" t="s">
        <v>817</v>
      </c>
      <c r="E224" s="27"/>
      <c r="F224" s="30">
        <f>F225</f>
        <v>348362</v>
      </c>
    </row>
    <row r="225" spans="1:6" ht="12.75">
      <c r="A225" s="26" t="s">
        <v>818</v>
      </c>
      <c r="B225" s="27" t="s">
        <v>609</v>
      </c>
      <c r="C225" s="27" t="s">
        <v>96</v>
      </c>
      <c r="D225" s="40" t="s">
        <v>819</v>
      </c>
      <c r="E225" s="27"/>
      <c r="F225" s="30">
        <f>F226</f>
        <v>348362</v>
      </c>
    </row>
    <row r="226" spans="1:6" ht="12.75">
      <c r="A226" s="26" t="s">
        <v>209</v>
      </c>
      <c r="B226" s="27" t="s">
        <v>609</v>
      </c>
      <c r="C226" s="27" t="s">
        <v>96</v>
      </c>
      <c r="D226" s="40" t="s">
        <v>819</v>
      </c>
      <c r="E226" s="27">
        <v>200</v>
      </c>
      <c r="F226" s="30">
        <f>498362-150000</f>
        <v>348362</v>
      </c>
    </row>
    <row r="227" spans="1:6" ht="25.5" customHeight="1" hidden="1">
      <c r="A227" s="37" t="s">
        <v>582</v>
      </c>
      <c r="B227" s="27" t="s">
        <v>609</v>
      </c>
      <c r="C227" s="27" t="s">
        <v>96</v>
      </c>
      <c r="D227" s="40" t="s">
        <v>14</v>
      </c>
      <c r="E227" s="27"/>
      <c r="F227" s="25">
        <f>F228</f>
        <v>0</v>
      </c>
    </row>
    <row r="228" spans="1:6" ht="25.5" customHeight="1" hidden="1">
      <c r="A228" s="38" t="s">
        <v>592</v>
      </c>
      <c r="B228" s="27" t="s">
        <v>609</v>
      </c>
      <c r="C228" s="27" t="s">
        <v>96</v>
      </c>
      <c r="D228" s="40" t="s">
        <v>665</v>
      </c>
      <c r="E228" s="27"/>
      <c r="F228" s="25">
        <f>F236+F229</f>
        <v>0</v>
      </c>
    </row>
    <row r="229" spans="1:6" ht="12.75" customHeight="1" hidden="1">
      <c r="A229" s="26" t="s">
        <v>666</v>
      </c>
      <c r="B229" s="27" t="s">
        <v>609</v>
      </c>
      <c r="C229" s="27" t="s">
        <v>96</v>
      </c>
      <c r="D229" s="40" t="s">
        <v>366</v>
      </c>
      <c r="E229" s="27"/>
      <c r="F229" s="25">
        <f>F230+F232+F234</f>
        <v>0</v>
      </c>
    </row>
    <row r="230" spans="1:6" ht="38.25" customHeight="1" hidden="1">
      <c r="A230" s="26" t="s">
        <v>46</v>
      </c>
      <c r="B230" s="27" t="s">
        <v>609</v>
      </c>
      <c r="C230" s="27" t="s">
        <v>96</v>
      </c>
      <c r="D230" s="40" t="s">
        <v>45</v>
      </c>
      <c r="E230" s="27"/>
      <c r="F230" s="30">
        <f>F231</f>
        <v>0</v>
      </c>
    </row>
    <row r="231" spans="1:6" ht="25.5" customHeight="1" hidden="1">
      <c r="A231" s="26" t="s">
        <v>209</v>
      </c>
      <c r="B231" s="27" t="s">
        <v>609</v>
      </c>
      <c r="C231" s="27" t="s">
        <v>96</v>
      </c>
      <c r="D231" s="40" t="s">
        <v>45</v>
      </c>
      <c r="E231" s="27">
        <v>200</v>
      </c>
      <c r="F231" s="30"/>
    </row>
    <row r="232" spans="1:6" ht="51" customHeight="1" hidden="1">
      <c r="A232" s="26" t="s">
        <v>47</v>
      </c>
      <c r="B232" s="27" t="s">
        <v>609</v>
      </c>
      <c r="C232" s="27" t="s">
        <v>96</v>
      </c>
      <c r="D232" s="40" t="s">
        <v>48</v>
      </c>
      <c r="E232" s="27"/>
      <c r="F232" s="30">
        <f>F233</f>
        <v>0</v>
      </c>
    </row>
    <row r="233" spans="1:6" ht="25.5" customHeight="1" hidden="1">
      <c r="A233" s="26" t="s">
        <v>209</v>
      </c>
      <c r="B233" s="27" t="s">
        <v>609</v>
      </c>
      <c r="C233" s="27" t="s">
        <v>96</v>
      </c>
      <c r="D233" s="40" t="s">
        <v>48</v>
      </c>
      <c r="E233" s="27">
        <v>200</v>
      </c>
      <c r="F233" s="30"/>
    </row>
    <row r="234" spans="1:6" ht="38.25" customHeight="1" hidden="1">
      <c r="A234" s="26" t="s">
        <v>49</v>
      </c>
      <c r="B234" s="27" t="s">
        <v>609</v>
      </c>
      <c r="C234" s="27" t="s">
        <v>96</v>
      </c>
      <c r="D234" s="40" t="s">
        <v>50</v>
      </c>
      <c r="E234" s="27"/>
      <c r="F234" s="30">
        <f>F235</f>
        <v>0</v>
      </c>
    </row>
    <row r="235" spans="1:6" ht="25.5" customHeight="1" hidden="1">
      <c r="A235" s="26" t="s">
        <v>209</v>
      </c>
      <c r="B235" s="27" t="s">
        <v>609</v>
      </c>
      <c r="C235" s="27" t="s">
        <v>96</v>
      </c>
      <c r="D235" s="40" t="s">
        <v>50</v>
      </c>
      <c r="E235" s="27">
        <v>200</v>
      </c>
      <c r="F235" s="30"/>
    </row>
    <row r="236" spans="1:6" ht="12.75" customHeight="1" hidden="1">
      <c r="A236" s="39" t="s">
        <v>695</v>
      </c>
      <c r="B236" s="27" t="s">
        <v>609</v>
      </c>
      <c r="C236" s="27" t="s">
        <v>96</v>
      </c>
      <c r="D236" s="40" t="s">
        <v>365</v>
      </c>
      <c r="E236" s="27"/>
      <c r="F236" s="25">
        <f>F237+F239+F241</f>
        <v>0</v>
      </c>
    </row>
    <row r="237" spans="1:6" ht="38.25" customHeight="1" hidden="1">
      <c r="A237" s="39" t="s">
        <v>51</v>
      </c>
      <c r="B237" s="27" t="s">
        <v>609</v>
      </c>
      <c r="C237" s="27" t="s">
        <v>96</v>
      </c>
      <c r="D237" s="40" t="s">
        <v>52</v>
      </c>
      <c r="E237" s="27"/>
      <c r="F237" s="30">
        <f>F238</f>
        <v>0</v>
      </c>
    </row>
    <row r="238" spans="1:6" ht="25.5" customHeight="1" hidden="1">
      <c r="A238" s="26" t="s">
        <v>209</v>
      </c>
      <c r="B238" s="27" t="s">
        <v>609</v>
      </c>
      <c r="C238" s="27" t="s">
        <v>96</v>
      </c>
      <c r="D238" s="40" t="s">
        <v>52</v>
      </c>
      <c r="E238" s="27">
        <v>200</v>
      </c>
      <c r="F238" s="30"/>
    </row>
    <row r="239" spans="1:6" ht="51" customHeight="1" hidden="1">
      <c r="A239" s="39" t="s">
        <v>53</v>
      </c>
      <c r="B239" s="27" t="s">
        <v>609</v>
      </c>
      <c r="C239" s="27" t="s">
        <v>96</v>
      </c>
      <c r="D239" s="40" t="s">
        <v>54</v>
      </c>
      <c r="E239" s="27"/>
      <c r="F239" s="30">
        <f>F240</f>
        <v>0</v>
      </c>
    </row>
    <row r="240" spans="1:6" ht="25.5" customHeight="1" hidden="1">
      <c r="A240" s="26" t="s">
        <v>209</v>
      </c>
      <c r="B240" s="27" t="s">
        <v>609</v>
      </c>
      <c r="C240" s="27" t="s">
        <v>96</v>
      </c>
      <c r="D240" s="40" t="s">
        <v>54</v>
      </c>
      <c r="E240" s="27">
        <v>200</v>
      </c>
      <c r="F240" s="30"/>
    </row>
    <row r="241" spans="1:6" ht="38.25" customHeight="1" hidden="1">
      <c r="A241" s="39" t="s">
        <v>55</v>
      </c>
      <c r="B241" s="27" t="s">
        <v>609</v>
      </c>
      <c r="C241" s="27" t="s">
        <v>96</v>
      </c>
      <c r="D241" s="40" t="s">
        <v>56</v>
      </c>
      <c r="E241" s="27"/>
      <c r="F241" s="30">
        <f>F242</f>
        <v>0</v>
      </c>
    </row>
    <row r="242" spans="1:6" ht="25.5" customHeight="1" hidden="1">
      <c r="A242" s="49" t="s">
        <v>209</v>
      </c>
      <c r="B242" s="50" t="s">
        <v>609</v>
      </c>
      <c r="C242" s="50" t="s">
        <v>96</v>
      </c>
      <c r="D242" s="51" t="s">
        <v>56</v>
      </c>
      <c r="E242" s="50">
        <v>200</v>
      </c>
      <c r="F242" s="52"/>
    </row>
    <row r="243" spans="1:6" ht="12.75" customHeight="1">
      <c r="A243" s="19" t="s">
        <v>306</v>
      </c>
      <c r="B243" s="76" t="s">
        <v>499</v>
      </c>
      <c r="C243" s="77"/>
      <c r="D243" s="78"/>
      <c r="E243" s="77"/>
      <c r="F243" s="79">
        <f>F244</f>
        <v>171213791.56</v>
      </c>
    </row>
    <row r="244" spans="1:6" s="126" customFormat="1" ht="12.75" customHeight="1">
      <c r="A244" s="65" t="s">
        <v>90</v>
      </c>
      <c r="B244" s="132" t="s">
        <v>499</v>
      </c>
      <c r="C244" s="132" t="s">
        <v>609</v>
      </c>
      <c r="D244" s="133"/>
      <c r="E244" s="134"/>
      <c r="F244" s="135">
        <f>F245+F250</f>
        <v>171213791.56</v>
      </c>
    </row>
    <row r="245" spans="1:6" ht="38.25">
      <c r="A245" s="65" t="s">
        <v>965</v>
      </c>
      <c r="B245" s="80" t="s">
        <v>499</v>
      </c>
      <c r="C245" s="80" t="s">
        <v>609</v>
      </c>
      <c r="D245" s="64" t="s">
        <v>918</v>
      </c>
      <c r="E245" s="44"/>
      <c r="F245" s="45">
        <f>F246</f>
        <v>171178310</v>
      </c>
    </row>
    <row r="246" spans="1:6" ht="12.75">
      <c r="A246" s="67" t="s">
        <v>941</v>
      </c>
      <c r="B246" s="80" t="s">
        <v>499</v>
      </c>
      <c r="C246" s="80" t="s">
        <v>609</v>
      </c>
      <c r="D246" s="68" t="s">
        <v>949</v>
      </c>
      <c r="E246" s="44"/>
      <c r="F246" s="45">
        <f>F248</f>
        <v>171178310</v>
      </c>
    </row>
    <row r="247" spans="1:6" ht="17.25" customHeight="1">
      <c r="A247" s="67" t="s">
        <v>950</v>
      </c>
      <c r="B247" s="80" t="s">
        <v>499</v>
      </c>
      <c r="C247" s="80" t="s">
        <v>609</v>
      </c>
      <c r="D247" s="68" t="s">
        <v>959</v>
      </c>
      <c r="E247" s="44"/>
      <c r="F247" s="45">
        <f>F248</f>
        <v>171178310</v>
      </c>
    </row>
    <row r="248" spans="1:6" ht="25.5">
      <c r="A248" s="39" t="s">
        <v>951</v>
      </c>
      <c r="B248" s="80" t="s">
        <v>499</v>
      </c>
      <c r="C248" s="80" t="s">
        <v>609</v>
      </c>
      <c r="D248" s="64" t="s">
        <v>940</v>
      </c>
      <c r="E248" s="44"/>
      <c r="F248" s="45">
        <f>F249</f>
        <v>171178310</v>
      </c>
    </row>
    <row r="249" spans="1:6" ht="12.75">
      <c r="A249" s="39" t="s">
        <v>209</v>
      </c>
      <c r="B249" s="80" t="s">
        <v>499</v>
      </c>
      <c r="C249" s="80" t="s">
        <v>609</v>
      </c>
      <c r="D249" s="64" t="s">
        <v>940</v>
      </c>
      <c r="E249" s="44">
        <v>200</v>
      </c>
      <c r="F249" s="45">
        <f>171178311-1</f>
        <v>171178310</v>
      </c>
    </row>
    <row r="250" spans="1:6" ht="38.25">
      <c r="A250" s="37" t="s">
        <v>445</v>
      </c>
      <c r="B250" s="80" t="s">
        <v>499</v>
      </c>
      <c r="C250" s="80" t="s">
        <v>609</v>
      </c>
      <c r="D250" s="64" t="s">
        <v>32</v>
      </c>
      <c r="E250" s="44"/>
      <c r="F250" s="45">
        <f>F251</f>
        <v>35481.56</v>
      </c>
    </row>
    <row r="251" spans="1:6" ht="25.5">
      <c r="A251" s="38" t="s">
        <v>971</v>
      </c>
      <c r="B251" s="80" t="s">
        <v>499</v>
      </c>
      <c r="C251" s="80" t="s">
        <v>609</v>
      </c>
      <c r="D251" s="64" t="s">
        <v>974</v>
      </c>
      <c r="E251" s="44"/>
      <c r="F251" s="45">
        <f>F252</f>
        <v>35481.56</v>
      </c>
    </row>
    <row r="252" spans="1:6" ht="12.75">
      <c r="A252" s="39" t="s">
        <v>972</v>
      </c>
      <c r="B252" s="80" t="s">
        <v>499</v>
      </c>
      <c r="C252" s="80" t="s">
        <v>609</v>
      </c>
      <c r="D252" s="64" t="s">
        <v>975</v>
      </c>
      <c r="E252" s="44"/>
      <c r="F252" s="45">
        <f>F253</f>
        <v>35481.56</v>
      </c>
    </row>
    <row r="253" spans="1:6" ht="12.75">
      <c r="A253" s="39" t="s">
        <v>973</v>
      </c>
      <c r="B253" s="80" t="s">
        <v>499</v>
      </c>
      <c r="C253" s="80" t="s">
        <v>609</v>
      </c>
      <c r="D253" s="64" t="s">
        <v>976</v>
      </c>
      <c r="E253" s="44"/>
      <c r="F253" s="45">
        <f>F254</f>
        <v>35481.56</v>
      </c>
    </row>
    <row r="254" spans="1:6" ht="12.75">
      <c r="A254" s="39" t="s">
        <v>209</v>
      </c>
      <c r="B254" s="80" t="s">
        <v>499</v>
      </c>
      <c r="C254" s="80" t="s">
        <v>609</v>
      </c>
      <c r="D254" s="64" t="s">
        <v>976</v>
      </c>
      <c r="E254" s="44" t="s">
        <v>70</v>
      </c>
      <c r="F254" s="45">
        <v>35481.56</v>
      </c>
    </row>
    <row r="255" spans="1:6" ht="12.75">
      <c r="A255" s="19" t="s">
        <v>525</v>
      </c>
      <c r="B255" s="20" t="s">
        <v>610</v>
      </c>
      <c r="C255" s="56" t="s">
        <v>428</v>
      </c>
      <c r="D255" s="20" t="s">
        <v>83</v>
      </c>
      <c r="E255" s="20" t="s">
        <v>83</v>
      </c>
      <c r="F255" s="22">
        <f>F256+F269+F315+F327</f>
        <v>340425436.45</v>
      </c>
    </row>
    <row r="256" spans="1:6" s="126" customFormat="1" ht="13.5">
      <c r="A256" s="123" t="s">
        <v>526</v>
      </c>
      <c r="B256" s="124" t="s">
        <v>610</v>
      </c>
      <c r="C256" s="124" t="s">
        <v>495</v>
      </c>
      <c r="D256" s="124" t="s">
        <v>83</v>
      </c>
      <c r="E256" s="124" t="s">
        <v>83</v>
      </c>
      <c r="F256" s="125">
        <f>F257</f>
        <v>102028808.64</v>
      </c>
    </row>
    <row r="257" spans="1:6" ht="25.5">
      <c r="A257" s="37" t="s">
        <v>256</v>
      </c>
      <c r="B257" s="27" t="s">
        <v>610</v>
      </c>
      <c r="C257" s="27" t="s">
        <v>495</v>
      </c>
      <c r="D257" s="40" t="s">
        <v>521</v>
      </c>
      <c r="E257" s="27" t="s">
        <v>83</v>
      </c>
      <c r="F257" s="25">
        <f>F258</f>
        <v>102028808.64</v>
      </c>
    </row>
    <row r="258" spans="1:6" ht="25.5">
      <c r="A258" s="38" t="s">
        <v>257</v>
      </c>
      <c r="B258" s="27" t="s">
        <v>610</v>
      </c>
      <c r="C258" s="27" t="s">
        <v>495</v>
      </c>
      <c r="D258" s="41" t="s">
        <v>522</v>
      </c>
      <c r="E258" s="28" t="s">
        <v>83</v>
      </c>
      <c r="F258" s="25">
        <f>F259</f>
        <v>102028808.64</v>
      </c>
    </row>
    <row r="259" spans="1:6" ht="12.75">
      <c r="A259" s="39" t="s">
        <v>422</v>
      </c>
      <c r="B259" s="27" t="s">
        <v>610</v>
      </c>
      <c r="C259" s="27" t="s">
        <v>495</v>
      </c>
      <c r="D259" s="40" t="s">
        <v>523</v>
      </c>
      <c r="E259" s="28"/>
      <c r="F259" s="25">
        <f>F260+F263+F267</f>
        <v>102028808.64</v>
      </c>
    </row>
    <row r="260" spans="1:6" ht="63.75">
      <c r="A260" s="26" t="s">
        <v>277</v>
      </c>
      <c r="B260" s="27" t="s">
        <v>610</v>
      </c>
      <c r="C260" s="27" t="s">
        <v>495</v>
      </c>
      <c r="D260" s="40" t="s">
        <v>278</v>
      </c>
      <c r="E260" s="27" t="s">
        <v>83</v>
      </c>
      <c r="F260" s="25">
        <f>SUM(F261:F262)</f>
        <v>58500483</v>
      </c>
    </row>
    <row r="261" spans="1:6" ht="38.25">
      <c r="A261" s="26" t="s">
        <v>682</v>
      </c>
      <c r="B261" s="27" t="s">
        <v>610</v>
      </c>
      <c r="C261" s="27" t="s">
        <v>495</v>
      </c>
      <c r="D261" s="40" t="s">
        <v>278</v>
      </c>
      <c r="E261" s="27" t="s">
        <v>556</v>
      </c>
      <c r="F261" s="30">
        <f>57765731+277200</f>
        <v>58042931</v>
      </c>
    </row>
    <row r="262" spans="1:6" ht="12.75">
      <c r="A262" s="26" t="s">
        <v>209</v>
      </c>
      <c r="B262" s="27" t="s">
        <v>610</v>
      </c>
      <c r="C262" s="27" t="s">
        <v>495</v>
      </c>
      <c r="D262" s="40" t="s">
        <v>278</v>
      </c>
      <c r="E262" s="27" t="s">
        <v>70</v>
      </c>
      <c r="F262" s="30">
        <v>457552</v>
      </c>
    </row>
    <row r="263" spans="1:6" ht="17.25" customHeight="1">
      <c r="A263" s="29" t="s">
        <v>460</v>
      </c>
      <c r="B263" s="27" t="s">
        <v>610</v>
      </c>
      <c r="C263" s="27" t="s">
        <v>495</v>
      </c>
      <c r="D263" s="40" t="s">
        <v>279</v>
      </c>
      <c r="E263" s="27"/>
      <c r="F263" s="25">
        <f>SUM(F264:F266)</f>
        <v>43528325.64</v>
      </c>
    </row>
    <row r="264" spans="1:6" ht="38.25">
      <c r="A264" s="26" t="s">
        <v>682</v>
      </c>
      <c r="B264" s="27" t="s">
        <v>610</v>
      </c>
      <c r="C264" s="27" t="s">
        <v>495</v>
      </c>
      <c r="D264" s="40" t="s">
        <v>279</v>
      </c>
      <c r="E264" s="27">
        <v>100</v>
      </c>
      <c r="F264" s="30">
        <f>15732575+347000+2045235</f>
        <v>18124810</v>
      </c>
    </row>
    <row r="265" spans="1:6" ht="12.75">
      <c r="A265" s="26" t="s">
        <v>209</v>
      </c>
      <c r="B265" s="27" t="s">
        <v>610</v>
      </c>
      <c r="C265" s="27" t="s">
        <v>495</v>
      </c>
      <c r="D265" s="40" t="s">
        <v>279</v>
      </c>
      <c r="E265" s="27">
        <v>200</v>
      </c>
      <c r="F265" s="30">
        <f>21745077-347000+1251990.64+500000</f>
        <v>23150067.64</v>
      </c>
    </row>
    <row r="266" spans="1:6" ht="12.75">
      <c r="A266" s="26" t="s">
        <v>73</v>
      </c>
      <c r="B266" s="27" t="s">
        <v>610</v>
      </c>
      <c r="C266" s="27" t="s">
        <v>495</v>
      </c>
      <c r="D266" s="40" t="s">
        <v>279</v>
      </c>
      <c r="E266" s="27">
        <v>800</v>
      </c>
      <c r="F266" s="30">
        <v>2253448</v>
      </c>
    </row>
    <row r="267" spans="1:6" ht="38.25" customHeight="1" hidden="1">
      <c r="A267" s="31" t="s">
        <v>143</v>
      </c>
      <c r="B267" s="35" t="s">
        <v>610</v>
      </c>
      <c r="C267" s="35" t="s">
        <v>495</v>
      </c>
      <c r="D267" s="34" t="s">
        <v>144</v>
      </c>
      <c r="E267" s="35"/>
      <c r="F267" s="30">
        <f>F268</f>
        <v>0</v>
      </c>
    </row>
    <row r="268" spans="1:6" ht="25.5" customHeight="1" hidden="1">
      <c r="A268" s="81" t="s">
        <v>145</v>
      </c>
      <c r="B268" s="35" t="s">
        <v>610</v>
      </c>
      <c r="C268" s="35" t="s">
        <v>495</v>
      </c>
      <c r="D268" s="34" t="s">
        <v>144</v>
      </c>
      <c r="E268" s="35">
        <v>200</v>
      </c>
      <c r="F268" s="30"/>
    </row>
    <row r="269" spans="1:6" s="126" customFormat="1" ht="13.5">
      <c r="A269" s="123" t="s">
        <v>527</v>
      </c>
      <c r="B269" s="124" t="s">
        <v>610</v>
      </c>
      <c r="C269" s="124" t="s">
        <v>497</v>
      </c>
      <c r="D269" s="124" t="s">
        <v>83</v>
      </c>
      <c r="E269" s="124" t="s">
        <v>83</v>
      </c>
      <c r="F269" s="125">
        <f>F270</f>
        <v>212717789</v>
      </c>
    </row>
    <row r="270" spans="1:6" ht="25.5">
      <c r="A270" s="37" t="s">
        <v>258</v>
      </c>
      <c r="B270" s="27" t="s">
        <v>610</v>
      </c>
      <c r="C270" s="27" t="s">
        <v>497</v>
      </c>
      <c r="D270" s="40" t="s">
        <v>521</v>
      </c>
      <c r="E270" s="27" t="s">
        <v>83</v>
      </c>
      <c r="F270" s="25">
        <f>F271+F311</f>
        <v>212717789</v>
      </c>
    </row>
    <row r="271" spans="1:6" ht="25.5">
      <c r="A271" s="38" t="s">
        <v>257</v>
      </c>
      <c r="B271" s="27" t="s">
        <v>610</v>
      </c>
      <c r="C271" s="27" t="s">
        <v>497</v>
      </c>
      <c r="D271" s="40" t="s">
        <v>522</v>
      </c>
      <c r="E271" s="28" t="s">
        <v>83</v>
      </c>
      <c r="F271" s="25">
        <f>F272+F279+F305+F308+F290+F297+F300+F303</f>
        <v>212717789</v>
      </c>
    </row>
    <row r="272" spans="1:6" ht="12.75">
      <c r="A272" s="39" t="s">
        <v>424</v>
      </c>
      <c r="B272" s="27" t="s">
        <v>610</v>
      </c>
      <c r="C272" s="27" t="s">
        <v>497</v>
      </c>
      <c r="D272" s="40" t="s">
        <v>280</v>
      </c>
      <c r="E272" s="28"/>
      <c r="F272" s="25">
        <f>F273+F275+F277</f>
        <v>133920046</v>
      </c>
    </row>
    <row r="273" spans="1:6" ht="63.75">
      <c r="A273" s="26" t="s">
        <v>637</v>
      </c>
      <c r="B273" s="27" t="s">
        <v>610</v>
      </c>
      <c r="C273" s="27" t="s">
        <v>497</v>
      </c>
      <c r="D273" s="40" t="s">
        <v>281</v>
      </c>
      <c r="E273" s="27" t="s">
        <v>83</v>
      </c>
      <c r="F273" s="25">
        <f>F274</f>
        <v>105283590</v>
      </c>
    </row>
    <row r="274" spans="1:6" ht="25.5">
      <c r="A274" s="26" t="s">
        <v>86</v>
      </c>
      <c r="B274" s="27" t="s">
        <v>610</v>
      </c>
      <c r="C274" s="27" t="s">
        <v>497</v>
      </c>
      <c r="D274" s="40" t="s">
        <v>281</v>
      </c>
      <c r="E274" s="27">
        <v>600</v>
      </c>
      <c r="F274" s="30">
        <f>104666090+617500</f>
        <v>105283590</v>
      </c>
    </row>
    <row r="275" spans="1:6" ht="19.5" customHeight="1">
      <c r="A275" s="29" t="s">
        <v>460</v>
      </c>
      <c r="B275" s="27" t="s">
        <v>610</v>
      </c>
      <c r="C275" s="27" t="s">
        <v>497</v>
      </c>
      <c r="D275" s="40" t="s">
        <v>282</v>
      </c>
      <c r="E275" s="27"/>
      <c r="F275" s="25">
        <f>F276</f>
        <v>22152496</v>
      </c>
    </row>
    <row r="276" spans="1:6" ht="25.5">
      <c r="A276" s="26" t="s">
        <v>86</v>
      </c>
      <c r="B276" s="27" t="s">
        <v>610</v>
      </c>
      <c r="C276" s="27" t="s">
        <v>497</v>
      </c>
      <c r="D276" s="40" t="s">
        <v>282</v>
      </c>
      <c r="E276" s="27">
        <v>600</v>
      </c>
      <c r="F276" s="30">
        <f>21973681-1745342+1924157</f>
        <v>22152496</v>
      </c>
    </row>
    <row r="277" spans="1:6" ht="63.75">
      <c r="A277" s="26" t="s">
        <v>966</v>
      </c>
      <c r="B277" s="27" t="s">
        <v>610</v>
      </c>
      <c r="C277" s="27" t="s">
        <v>497</v>
      </c>
      <c r="D277" s="40" t="s">
        <v>967</v>
      </c>
      <c r="E277" s="27"/>
      <c r="F277" s="30">
        <f>F278</f>
        <v>6483960</v>
      </c>
    </row>
    <row r="278" spans="1:6" ht="30" customHeight="1">
      <c r="A278" s="26" t="s">
        <v>86</v>
      </c>
      <c r="B278" s="27" t="s">
        <v>610</v>
      </c>
      <c r="C278" s="27" t="s">
        <v>497</v>
      </c>
      <c r="D278" s="40" t="s">
        <v>967</v>
      </c>
      <c r="E278" s="27">
        <v>600</v>
      </c>
      <c r="F278" s="30">
        <v>6483960</v>
      </c>
    </row>
    <row r="279" spans="1:6" ht="12.75">
      <c r="A279" s="39" t="s">
        <v>425</v>
      </c>
      <c r="B279" s="27" t="s">
        <v>610</v>
      </c>
      <c r="C279" s="27" t="s">
        <v>497</v>
      </c>
      <c r="D279" s="40" t="s">
        <v>283</v>
      </c>
      <c r="E279" s="27"/>
      <c r="F279" s="30">
        <f>F280+F282+F284+F286+F288</f>
        <v>11753441</v>
      </c>
    </row>
    <row r="280" spans="1:6" ht="25.5">
      <c r="A280" s="39" t="s">
        <v>363</v>
      </c>
      <c r="B280" s="27" t="s">
        <v>610</v>
      </c>
      <c r="C280" s="27" t="s">
        <v>497</v>
      </c>
      <c r="D280" s="40" t="s">
        <v>364</v>
      </c>
      <c r="E280" s="27"/>
      <c r="F280" s="30">
        <f>F281</f>
        <v>6417054</v>
      </c>
    </row>
    <row r="281" spans="1:6" ht="25.5">
      <c r="A281" s="26" t="s">
        <v>86</v>
      </c>
      <c r="B281" s="27" t="s">
        <v>610</v>
      </c>
      <c r="C281" s="27" t="s">
        <v>497</v>
      </c>
      <c r="D281" s="40" t="s">
        <v>364</v>
      </c>
      <c r="E281" s="27">
        <v>600</v>
      </c>
      <c r="F281" s="30">
        <f>4857068+725769+834217</f>
        <v>6417054</v>
      </c>
    </row>
    <row r="282" spans="1:6" ht="25.5" hidden="1">
      <c r="A282" s="63" t="s">
        <v>667</v>
      </c>
      <c r="B282" s="27" t="s">
        <v>610</v>
      </c>
      <c r="C282" s="27" t="s">
        <v>497</v>
      </c>
      <c r="D282" s="40" t="s">
        <v>668</v>
      </c>
      <c r="E282" s="27"/>
      <c r="F282" s="25">
        <f>F283</f>
        <v>0</v>
      </c>
    </row>
    <row r="283" spans="1:6" ht="25.5" hidden="1">
      <c r="A283" s="26" t="s">
        <v>86</v>
      </c>
      <c r="B283" s="27" t="s">
        <v>610</v>
      </c>
      <c r="C283" s="27" t="s">
        <v>497</v>
      </c>
      <c r="D283" s="40" t="s">
        <v>668</v>
      </c>
      <c r="E283" s="27">
        <v>600</v>
      </c>
      <c r="F283" s="30">
        <v>0</v>
      </c>
    </row>
    <row r="284" spans="1:6" ht="39.75" customHeight="1">
      <c r="A284" s="39" t="s">
        <v>693</v>
      </c>
      <c r="B284" s="27" t="s">
        <v>610</v>
      </c>
      <c r="C284" s="27" t="s">
        <v>497</v>
      </c>
      <c r="D284" s="40" t="s">
        <v>694</v>
      </c>
      <c r="E284" s="27"/>
      <c r="F284" s="25">
        <f>F285</f>
        <v>316634</v>
      </c>
    </row>
    <row r="285" spans="1:6" ht="25.5">
      <c r="A285" s="26" t="s">
        <v>86</v>
      </c>
      <c r="B285" s="27" t="s">
        <v>610</v>
      </c>
      <c r="C285" s="27" t="s">
        <v>497</v>
      </c>
      <c r="D285" s="40" t="s">
        <v>694</v>
      </c>
      <c r="E285" s="27">
        <v>600</v>
      </c>
      <c r="F285" s="30">
        <f>312560+4074</f>
        <v>316634</v>
      </c>
    </row>
    <row r="286" spans="1:6" ht="38.25" customHeight="1">
      <c r="A286" s="63" t="s">
        <v>274</v>
      </c>
      <c r="B286" s="27" t="s">
        <v>610</v>
      </c>
      <c r="C286" s="27" t="s">
        <v>497</v>
      </c>
      <c r="D286" s="40" t="s">
        <v>284</v>
      </c>
      <c r="E286" s="27"/>
      <c r="F286" s="25">
        <f>F287</f>
        <v>3068740</v>
      </c>
    </row>
    <row r="287" spans="1:6" ht="25.5">
      <c r="A287" s="26" t="s">
        <v>86</v>
      </c>
      <c r="B287" s="27" t="s">
        <v>610</v>
      </c>
      <c r="C287" s="27" t="s">
        <v>497</v>
      </c>
      <c r="D287" s="40" t="s">
        <v>284</v>
      </c>
      <c r="E287" s="27">
        <v>600</v>
      </c>
      <c r="F287" s="30">
        <v>3068740</v>
      </c>
    </row>
    <row r="288" spans="1:6" ht="18" customHeight="1">
      <c r="A288" s="29" t="s">
        <v>460</v>
      </c>
      <c r="B288" s="27" t="s">
        <v>610</v>
      </c>
      <c r="C288" s="27" t="s">
        <v>497</v>
      </c>
      <c r="D288" s="40" t="s">
        <v>362</v>
      </c>
      <c r="E288" s="27"/>
      <c r="F288" s="30">
        <f>F289</f>
        <v>1951013</v>
      </c>
    </row>
    <row r="289" spans="1:6" ht="25.5">
      <c r="A289" s="26" t="s">
        <v>86</v>
      </c>
      <c r="B289" s="27" t="s">
        <v>610</v>
      </c>
      <c r="C289" s="27" t="s">
        <v>497</v>
      </c>
      <c r="D289" s="40" t="s">
        <v>362</v>
      </c>
      <c r="E289" s="27">
        <v>600</v>
      </c>
      <c r="F289" s="30">
        <f>1745342+205671</f>
        <v>1951013</v>
      </c>
    </row>
    <row r="290" spans="1:6" ht="63.75">
      <c r="A290" s="39" t="s">
        <v>874</v>
      </c>
      <c r="B290" s="27" t="s">
        <v>610</v>
      </c>
      <c r="C290" s="27" t="s">
        <v>497</v>
      </c>
      <c r="D290" s="40" t="s">
        <v>875</v>
      </c>
      <c r="E290" s="27"/>
      <c r="F290" s="30">
        <f>F291+F295+F293</f>
        <v>65915664</v>
      </c>
    </row>
    <row r="291" spans="1:6" ht="38.25">
      <c r="A291" s="26" t="s">
        <v>942</v>
      </c>
      <c r="B291" s="27" t="s">
        <v>610</v>
      </c>
      <c r="C291" s="27" t="s">
        <v>497</v>
      </c>
      <c r="D291" s="40" t="s">
        <v>943</v>
      </c>
      <c r="E291" s="27"/>
      <c r="F291" s="30">
        <f>F292</f>
        <v>63766132</v>
      </c>
    </row>
    <row r="292" spans="1:6" ht="25.5">
      <c r="A292" s="26" t="s">
        <v>86</v>
      </c>
      <c r="B292" s="27" t="s">
        <v>610</v>
      </c>
      <c r="C292" s="27" t="s">
        <v>497</v>
      </c>
      <c r="D292" s="40" t="s">
        <v>943</v>
      </c>
      <c r="E292" s="27" t="s">
        <v>75</v>
      </c>
      <c r="F292" s="30">
        <f>32992100+29498709+1275323</f>
        <v>63766132</v>
      </c>
    </row>
    <row r="293" spans="1:6" ht="25.5">
      <c r="A293" s="26" t="s">
        <v>904</v>
      </c>
      <c r="B293" s="27" t="s">
        <v>610</v>
      </c>
      <c r="C293" s="27" t="s">
        <v>497</v>
      </c>
      <c r="D293" s="40" t="s">
        <v>905</v>
      </c>
      <c r="E293" s="27"/>
      <c r="F293" s="30">
        <f>F294</f>
        <v>2106541</v>
      </c>
    </row>
    <row r="294" spans="1:6" ht="25.5">
      <c r="A294" s="26" t="s">
        <v>86</v>
      </c>
      <c r="B294" s="27" t="s">
        <v>610</v>
      </c>
      <c r="C294" s="27" t="s">
        <v>497</v>
      </c>
      <c r="D294" s="40" t="s">
        <v>905</v>
      </c>
      <c r="E294" s="27">
        <v>600</v>
      </c>
      <c r="F294" s="30">
        <v>2106541</v>
      </c>
    </row>
    <row r="295" spans="1:6" ht="25.5">
      <c r="A295" s="82" t="s">
        <v>878</v>
      </c>
      <c r="B295" s="27" t="s">
        <v>610</v>
      </c>
      <c r="C295" s="27" t="s">
        <v>497</v>
      </c>
      <c r="D295" s="40" t="s">
        <v>879</v>
      </c>
      <c r="E295" s="27"/>
      <c r="F295" s="30">
        <f>F296</f>
        <v>42991</v>
      </c>
    </row>
    <row r="296" spans="1:6" ht="25.5">
      <c r="A296" s="26" t="s">
        <v>86</v>
      </c>
      <c r="B296" s="27" t="s">
        <v>610</v>
      </c>
      <c r="C296" s="27" t="s">
        <v>497</v>
      </c>
      <c r="D296" s="40" t="s">
        <v>879</v>
      </c>
      <c r="E296" s="27" t="s">
        <v>75</v>
      </c>
      <c r="F296" s="30">
        <v>42991</v>
      </c>
    </row>
    <row r="297" spans="1:6" ht="19.5" customHeight="1">
      <c r="A297" s="83" t="s">
        <v>945</v>
      </c>
      <c r="B297" s="35" t="s">
        <v>610</v>
      </c>
      <c r="C297" s="35" t="s">
        <v>497</v>
      </c>
      <c r="D297" s="34" t="s">
        <v>944</v>
      </c>
      <c r="E297" s="35"/>
      <c r="F297" s="30">
        <f>F298</f>
        <v>1128638</v>
      </c>
    </row>
    <row r="298" spans="1:6" ht="38.25">
      <c r="A298" s="83" t="s">
        <v>963</v>
      </c>
      <c r="B298" s="35" t="s">
        <v>610</v>
      </c>
      <c r="C298" s="35" t="s">
        <v>497</v>
      </c>
      <c r="D298" s="34" t="s">
        <v>964</v>
      </c>
      <c r="E298" s="35"/>
      <c r="F298" s="30">
        <f>F299</f>
        <v>1128638</v>
      </c>
    </row>
    <row r="299" spans="1:6" ht="25.5">
      <c r="A299" s="31" t="s">
        <v>86</v>
      </c>
      <c r="B299" s="35" t="s">
        <v>610</v>
      </c>
      <c r="C299" s="35" t="s">
        <v>497</v>
      </c>
      <c r="D299" s="34" t="s">
        <v>964</v>
      </c>
      <c r="E299" s="35">
        <v>600</v>
      </c>
      <c r="F299" s="30">
        <f>1083944+22121+22573</f>
        <v>1128638</v>
      </c>
    </row>
    <row r="300" spans="1:6" ht="12.75" hidden="1">
      <c r="A300" s="83" t="s">
        <v>102</v>
      </c>
      <c r="B300" s="35" t="s">
        <v>610</v>
      </c>
      <c r="C300" s="35" t="s">
        <v>497</v>
      </c>
      <c r="D300" s="34" t="s">
        <v>58</v>
      </c>
      <c r="E300" s="35"/>
      <c r="F300" s="30">
        <f>F301</f>
        <v>0</v>
      </c>
    </row>
    <row r="301" spans="1:6" ht="25.5" hidden="1">
      <c r="A301" s="83" t="s">
        <v>147</v>
      </c>
      <c r="B301" s="35" t="s">
        <v>610</v>
      </c>
      <c r="C301" s="35" t="s">
        <v>497</v>
      </c>
      <c r="D301" s="34" t="s">
        <v>59</v>
      </c>
      <c r="E301" s="35"/>
      <c r="F301" s="30">
        <f>F302</f>
        <v>0</v>
      </c>
    </row>
    <row r="302" spans="1:6" ht="25.5" hidden="1">
      <c r="A302" s="31" t="s">
        <v>86</v>
      </c>
      <c r="B302" s="35" t="s">
        <v>610</v>
      </c>
      <c r="C302" s="35" t="s">
        <v>497</v>
      </c>
      <c r="D302" s="34" t="s">
        <v>59</v>
      </c>
      <c r="E302" s="35">
        <v>600</v>
      </c>
      <c r="F302" s="30"/>
    </row>
    <row r="303" spans="1:6" ht="12.75" customHeight="1" hidden="1">
      <c r="A303" s="26"/>
      <c r="B303" s="27"/>
      <c r="C303" s="27"/>
      <c r="D303" s="40"/>
      <c r="E303" s="27"/>
      <c r="F303" s="30">
        <f>F304</f>
        <v>0</v>
      </c>
    </row>
    <row r="304" spans="1:6" ht="12.75" customHeight="1" hidden="1">
      <c r="A304" s="26"/>
      <c r="B304" s="27"/>
      <c r="C304" s="27"/>
      <c r="D304" s="40"/>
      <c r="E304" s="27"/>
      <c r="F304" s="30"/>
    </row>
    <row r="305" spans="1:6" ht="12.75" customHeight="1" hidden="1">
      <c r="A305" s="74" t="s">
        <v>101</v>
      </c>
      <c r="B305" s="27" t="s">
        <v>610</v>
      </c>
      <c r="C305" s="27" t="s">
        <v>497</v>
      </c>
      <c r="D305" s="40" t="s">
        <v>655</v>
      </c>
      <c r="E305" s="27"/>
      <c r="F305" s="25">
        <f>F306</f>
        <v>0</v>
      </c>
    </row>
    <row r="306" spans="1:6" ht="38.25" customHeight="1" hidden="1">
      <c r="A306" s="74" t="s">
        <v>713</v>
      </c>
      <c r="B306" s="27" t="s">
        <v>610</v>
      </c>
      <c r="C306" s="27" t="s">
        <v>497</v>
      </c>
      <c r="D306" s="40" t="s">
        <v>656</v>
      </c>
      <c r="E306" s="27"/>
      <c r="F306" s="25">
        <f>F307</f>
        <v>0</v>
      </c>
    </row>
    <row r="307" spans="1:6" ht="25.5" customHeight="1" hidden="1">
      <c r="A307" s="26" t="s">
        <v>86</v>
      </c>
      <c r="B307" s="27" t="s">
        <v>610</v>
      </c>
      <c r="C307" s="27" t="s">
        <v>497</v>
      </c>
      <c r="D307" s="40" t="s">
        <v>656</v>
      </c>
      <c r="E307" s="27">
        <v>600</v>
      </c>
      <c r="F307" s="30"/>
    </row>
    <row r="308" spans="1:6" ht="12.75" customHeight="1" hidden="1">
      <c r="A308" s="74" t="s">
        <v>102</v>
      </c>
      <c r="B308" s="27" t="s">
        <v>610</v>
      </c>
      <c r="C308" s="27" t="s">
        <v>497</v>
      </c>
      <c r="D308" s="40" t="s">
        <v>58</v>
      </c>
      <c r="E308" s="27"/>
      <c r="F308" s="25">
        <f>F309</f>
        <v>0</v>
      </c>
    </row>
    <row r="309" spans="1:6" ht="25.5" customHeight="1" hidden="1">
      <c r="A309" s="74" t="s">
        <v>460</v>
      </c>
      <c r="B309" s="27" t="s">
        <v>610</v>
      </c>
      <c r="C309" s="27" t="s">
        <v>497</v>
      </c>
      <c r="D309" s="40" t="s">
        <v>820</v>
      </c>
      <c r="E309" s="27"/>
      <c r="F309" s="25">
        <f>F310</f>
        <v>0</v>
      </c>
    </row>
    <row r="310" spans="1:6" ht="25.5" customHeight="1" hidden="1">
      <c r="A310" s="26" t="s">
        <v>86</v>
      </c>
      <c r="B310" s="27" t="s">
        <v>610</v>
      </c>
      <c r="C310" s="27" t="s">
        <v>497</v>
      </c>
      <c r="D310" s="40" t="s">
        <v>820</v>
      </c>
      <c r="E310" s="27">
        <v>600</v>
      </c>
      <c r="F310" s="30"/>
    </row>
    <row r="311" spans="1:6" ht="63.75" customHeight="1" hidden="1">
      <c r="A311" s="38" t="s">
        <v>431</v>
      </c>
      <c r="B311" s="27" t="s">
        <v>610</v>
      </c>
      <c r="C311" s="27" t="s">
        <v>497</v>
      </c>
      <c r="D311" s="40" t="s">
        <v>432</v>
      </c>
      <c r="E311" s="27"/>
      <c r="F311" s="30">
        <f>F312</f>
        <v>0</v>
      </c>
    </row>
    <row r="312" spans="1:6" ht="39.75" customHeight="1" hidden="1">
      <c r="A312" s="26" t="s">
        <v>474</v>
      </c>
      <c r="B312" s="27" t="s">
        <v>610</v>
      </c>
      <c r="C312" s="27" t="s">
        <v>497</v>
      </c>
      <c r="D312" s="40" t="s">
        <v>433</v>
      </c>
      <c r="E312" s="27"/>
      <c r="F312" s="30">
        <f>F313</f>
        <v>0</v>
      </c>
    </row>
    <row r="313" spans="1:6" ht="38.25" customHeight="1" hidden="1">
      <c r="A313" s="39" t="s">
        <v>200</v>
      </c>
      <c r="B313" s="27" t="s">
        <v>610</v>
      </c>
      <c r="C313" s="27" t="s">
        <v>497</v>
      </c>
      <c r="D313" s="40" t="s">
        <v>434</v>
      </c>
      <c r="E313" s="27"/>
      <c r="F313" s="30">
        <f>F314</f>
        <v>0</v>
      </c>
    </row>
    <row r="314" spans="1:6" ht="25.5" customHeight="1" hidden="1">
      <c r="A314" s="26" t="s">
        <v>202</v>
      </c>
      <c r="B314" s="27" t="s">
        <v>610</v>
      </c>
      <c r="C314" s="27" t="s">
        <v>497</v>
      </c>
      <c r="D314" s="40" t="s">
        <v>434</v>
      </c>
      <c r="E314" s="27">
        <v>600</v>
      </c>
      <c r="F314" s="30">
        <v>0</v>
      </c>
    </row>
    <row r="315" spans="1:6" s="126" customFormat="1" ht="13.5">
      <c r="A315" s="129" t="s">
        <v>39</v>
      </c>
      <c r="B315" s="70" t="s">
        <v>610</v>
      </c>
      <c r="C315" s="136" t="s">
        <v>96</v>
      </c>
      <c r="D315" s="127"/>
      <c r="E315" s="70"/>
      <c r="F315" s="125">
        <f>F316</f>
        <v>17483609.810000002</v>
      </c>
    </row>
    <row r="316" spans="1:6" ht="25.5">
      <c r="A316" s="37" t="s">
        <v>256</v>
      </c>
      <c r="B316" s="27" t="s">
        <v>610</v>
      </c>
      <c r="C316" s="32" t="s">
        <v>96</v>
      </c>
      <c r="D316" s="40" t="s">
        <v>521</v>
      </c>
      <c r="E316" s="27"/>
      <c r="F316" s="25">
        <f>F317</f>
        <v>17483609.810000002</v>
      </c>
    </row>
    <row r="317" spans="1:6" ht="38.25">
      <c r="A317" s="38" t="s">
        <v>659</v>
      </c>
      <c r="B317" s="27" t="s">
        <v>610</v>
      </c>
      <c r="C317" s="32" t="s">
        <v>96</v>
      </c>
      <c r="D317" s="41" t="s">
        <v>285</v>
      </c>
      <c r="E317" s="28" t="s">
        <v>83</v>
      </c>
      <c r="F317" s="25">
        <f>F318+F324+F321</f>
        <v>17483609.810000002</v>
      </c>
    </row>
    <row r="318" spans="1:6" ht="25.5">
      <c r="A318" s="39" t="s">
        <v>426</v>
      </c>
      <c r="B318" s="27" t="s">
        <v>610</v>
      </c>
      <c r="C318" s="32" t="s">
        <v>96</v>
      </c>
      <c r="D318" s="40" t="s">
        <v>286</v>
      </c>
      <c r="E318" s="28"/>
      <c r="F318" s="25">
        <f>F319</f>
        <v>8283824</v>
      </c>
    </row>
    <row r="319" spans="1:6" ht="17.25" customHeight="1">
      <c r="A319" s="29" t="s">
        <v>460</v>
      </c>
      <c r="B319" s="27" t="s">
        <v>610</v>
      </c>
      <c r="C319" s="32" t="s">
        <v>96</v>
      </c>
      <c r="D319" s="40" t="s">
        <v>287</v>
      </c>
      <c r="E319" s="27" t="s">
        <v>83</v>
      </c>
      <c r="F319" s="25">
        <f>F320</f>
        <v>8283824</v>
      </c>
    </row>
    <row r="320" spans="1:6" ht="25.5">
      <c r="A320" s="26" t="s">
        <v>86</v>
      </c>
      <c r="B320" s="27" t="s">
        <v>610</v>
      </c>
      <c r="C320" s="32" t="s">
        <v>96</v>
      </c>
      <c r="D320" s="40" t="s">
        <v>287</v>
      </c>
      <c r="E320" s="27">
        <v>600</v>
      </c>
      <c r="F320" s="30">
        <f>8153824+130000</f>
        <v>8283824</v>
      </c>
    </row>
    <row r="321" spans="1:6" ht="28.5" customHeight="1">
      <c r="A321" s="26" t="s">
        <v>880</v>
      </c>
      <c r="B321" s="27" t="s">
        <v>610</v>
      </c>
      <c r="C321" s="32" t="s">
        <v>96</v>
      </c>
      <c r="D321" s="40" t="s">
        <v>881</v>
      </c>
      <c r="E321" s="28"/>
      <c r="F321" s="30">
        <f>F322</f>
        <v>9199785.81</v>
      </c>
    </row>
    <row r="322" spans="1:6" ht="12.75">
      <c r="A322" s="26" t="s">
        <v>195</v>
      </c>
      <c r="B322" s="27" t="s">
        <v>610</v>
      </c>
      <c r="C322" s="32" t="s">
        <v>96</v>
      </c>
      <c r="D322" s="40" t="s">
        <v>882</v>
      </c>
      <c r="E322" s="27" t="s">
        <v>83</v>
      </c>
      <c r="F322" s="30">
        <f>F323</f>
        <v>9199785.81</v>
      </c>
    </row>
    <row r="323" spans="1:6" ht="25.5">
      <c r="A323" s="26" t="s">
        <v>86</v>
      </c>
      <c r="B323" s="27" t="s">
        <v>610</v>
      </c>
      <c r="C323" s="32" t="s">
        <v>96</v>
      </c>
      <c r="D323" s="40" t="s">
        <v>882</v>
      </c>
      <c r="E323" s="27">
        <v>600</v>
      </c>
      <c r="F323" s="30">
        <f>7166250+2033535.81</f>
        <v>9199785.81</v>
      </c>
    </row>
    <row r="324" spans="1:6" ht="12.75" hidden="1">
      <c r="A324" s="74" t="s">
        <v>101</v>
      </c>
      <c r="B324" s="27" t="s">
        <v>610</v>
      </c>
      <c r="C324" s="32" t="s">
        <v>96</v>
      </c>
      <c r="D324" s="40" t="s">
        <v>655</v>
      </c>
      <c r="E324" s="27"/>
      <c r="F324" s="25">
        <f>F325</f>
        <v>0</v>
      </c>
    </row>
    <row r="325" spans="1:6" ht="25.5" hidden="1">
      <c r="A325" s="74" t="s">
        <v>713</v>
      </c>
      <c r="B325" s="27" t="s">
        <v>610</v>
      </c>
      <c r="C325" s="32" t="s">
        <v>96</v>
      </c>
      <c r="D325" s="40" t="s">
        <v>656</v>
      </c>
      <c r="E325" s="27"/>
      <c r="F325" s="25">
        <f>F326</f>
        <v>0</v>
      </c>
    </row>
    <row r="326" spans="1:6" ht="25.5" hidden="1">
      <c r="A326" s="26" t="s">
        <v>86</v>
      </c>
      <c r="B326" s="27" t="s">
        <v>610</v>
      </c>
      <c r="C326" s="32" t="s">
        <v>96</v>
      </c>
      <c r="D326" s="40" t="s">
        <v>656</v>
      </c>
      <c r="E326" s="27">
        <v>600</v>
      </c>
      <c r="F326" s="30"/>
    </row>
    <row r="327" spans="1:6" s="126" customFormat="1" ht="13.5">
      <c r="A327" s="123" t="s">
        <v>528</v>
      </c>
      <c r="B327" s="124" t="s">
        <v>610</v>
      </c>
      <c r="C327" s="124" t="s">
        <v>97</v>
      </c>
      <c r="D327" s="124" t="s">
        <v>83</v>
      </c>
      <c r="E327" s="124" t="s">
        <v>83</v>
      </c>
      <c r="F327" s="125">
        <f>F328+F346</f>
        <v>8195229</v>
      </c>
    </row>
    <row r="328" spans="1:6" ht="26.25" customHeight="1">
      <c r="A328" s="37" t="s">
        <v>258</v>
      </c>
      <c r="B328" s="27" t="s">
        <v>610</v>
      </c>
      <c r="C328" s="27" t="s">
        <v>97</v>
      </c>
      <c r="D328" s="40" t="s">
        <v>521</v>
      </c>
      <c r="E328" s="27" t="s">
        <v>83</v>
      </c>
      <c r="F328" s="25">
        <f>F329+F343</f>
        <v>5314737</v>
      </c>
    </row>
    <row r="329" spans="1:6" ht="38.25">
      <c r="A329" s="38" t="s">
        <v>660</v>
      </c>
      <c r="B329" s="27" t="s">
        <v>610</v>
      </c>
      <c r="C329" s="27" t="s">
        <v>97</v>
      </c>
      <c r="D329" s="40" t="s">
        <v>288</v>
      </c>
      <c r="E329" s="28" t="s">
        <v>83</v>
      </c>
      <c r="F329" s="25">
        <f>F330+F333+F338</f>
        <v>5309737</v>
      </c>
    </row>
    <row r="330" spans="1:6" ht="25.5">
      <c r="A330" s="39" t="s">
        <v>427</v>
      </c>
      <c r="B330" s="27" t="s">
        <v>610</v>
      </c>
      <c r="C330" s="27" t="s">
        <v>97</v>
      </c>
      <c r="D330" s="40" t="s">
        <v>289</v>
      </c>
      <c r="E330" s="28"/>
      <c r="F330" s="25">
        <f>F331</f>
        <v>252894</v>
      </c>
    </row>
    <row r="331" spans="1:6" ht="25.5">
      <c r="A331" s="26" t="s">
        <v>560</v>
      </c>
      <c r="B331" s="27" t="s">
        <v>610</v>
      </c>
      <c r="C331" s="27" t="s">
        <v>97</v>
      </c>
      <c r="D331" s="40" t="s">
        <v>290</v>
      </c>
      <c r="E331" s="27"/>
      <c r="F331" s="25">
        <f>F332</f>
        <v>252894</v>
      </c>
    </row>
    <row r="332" spans="1:6" ht="38.25">
      <c r="A332" s="26" t="s">
        <v>682</v>
      </c>
      <c r="B332" s="27" t="s">
        <v>610</v>
      </c>
      <c r="C332" s="27" t="s">
        <v>97</v>
      </c>
      <c r="D332" s="40" t="s">
        <v>290</v>
      </c>
      <c r="E332" s="27">
        <v>100</v>
      </c>
      <c r="F332" s="30">
        <v>252894</v>
      </c>
    </row>
    <row r="333" spans="1:6" ht="25.5">
      <c r="A333" s="39" t="s">
        <v>305</v>
      </c>
      <c r="B333" s="27" t="s">
        <v>610</v>
      </c>
      <c r="C333" s="27" t="s">
        <v>97</v>
      </c>
      <c r="D333" s="40" t="s">
        <v>292</v>
      </c>
      <c r="E333" s="27"/>
      <c r="F333" s="25">
        <f>F334</f>
        <v>3687343</v>
      </c>
    </row>
    <row r="334" spans="1:6" ht="16.5" customHeight="1">
      <c r="A334" s="29" t="s">
        <v>460</v>
      </c>
      <c r="B334" s="27" t="s">
        <v>610</v>
      </c>
      <c r="C334" s="27" t="s">
        <v>97</v>
      </c>
      <c r="D334" s="40" t="s">
        <v>293</v>
      </c>
      <c r="E334" s="27" t="s">
        <v>83</v>
      </c>
      <c r="F334" s="25">
        <f>SUM(F335:F337)</f>
        <v>3687343</v>
      </c>
    </row>
    <row r="335" spans="1:6" ht="38.25">
      <c r="A335" s="26" t="s">
        <v>682</v>
      </c>
      <c r="B335" s="27" t="s">
        <v>610</v>
      </c>
      <c r="C335" s="27" t="s">
        <v>97</v>
      </c>
      <c r="D335" s="40" t="s">
        <v>293</v>
      </c>
      <c r="E335" s="27" t="s">
        <v>556</v>
      </c>
      <c r="F335" s="30">
        <f>2714138+352838</f>
        <v>3066976</v>
      </c>
    </row>
    <row r="336" spans="1:6" ht="12.75">
      <c r="A336" s="26" t="s">
        <v>209</v>
      </c>
      <c r="B336" s="27" t="s">
        <v>610</v>
      </c>
      <c r="C336" s="27" t="s">
        <v>97</v>
      </c>
      <c r="D336" s="40" t="s">
        <v>293</v>
      </c>
      <c r="E336" s="27" t="s">
        <v>70</v>
      </c>
      <c r="F336" s="30">
        <v>615290</v>
      </c>
    </row>
    <row r="337" spans="1:6" ht="12.75">
      <c r="A337" s="26" t="s">
        <v>73</v>
      </c>
      <c r="B337" s="27" t="s">
        <v>610</v>
      </c>
      <c r="C337" s="27" t="s">
        <v>97</v>
      </c>
      <c r="D337" s="40" t="s">
        <v>293</v>
      </c>
      <c r="E337" s="27">
        <v>800</v>
      </c>
      <c r="F337" s="30">
        <v>5077</v>
      </c>
    </row>
    <row r="338" spans="1:6" ht="25.5">
      <c r="A338" s="29" t="s">
        <v>593</v>
      </c>
      <c r="B338" s="27" t="s">
        <v>610</v>
      </c>
      <c r="C338" s="27" t="s">
        <v>97</v>
      </c>
      <c r="D338" s="40" t="s">
        <v>595</v>
      </c>
      <c r="E338" s="27"/>
      <c r="F338" s="25">
        <f>F339</f>
        <v>1369500</v>
      </c>
    </row>
    <row r="339" spans="1:6" ht="19.5" customHeight="1">
      <c r="A339" s="29" t="s">
        <v>679</v>
      </c>
      <c r="B339" s="27" t="s">
        <v>610</v>
      </c>
      <c r="C339" s="27" t="s">
        <v>97</v>
      </c>
      <c r="D339" s="40" t="s">
        <v>596</v>
      </c>
      <c r="E339" s="27"/>
      <c r="F339" s="25">
        <f>SUM(F340:F342)</f>
        <v>1369500</v>
      </c>
    </row>
    <row r="340" spans="1:6" ht="39.75" customHeight="1">
      <c r="A340" s="26" t="s">
        <v>682</v>
      </c>
      <c r="B340" s="27" t="s">
        <v>610</v>
      </c>
      <c r="C340" s="27" t="s">
        <v>97</v>
      </c>
      <c r="D340" s="40" t="s">
        <v>596</v>
      </c>
      <c r="E340" s="27" t="s">
        <v>556</v>
      </c>
      <c r="F340" s="30">
        <f>1104867+143633</f>
        <v>1248500</v>
      </c>
    </row>
    <row r="341" spans="1:6" ht="12.75">
      <c r="A341" s="26" t="s">
        <v>209</v>
      </c>
      <c r="B341" s="27" t="s">
        <v>610</v>
      </c>
      <c r="C341" s="27" t="s">
        <v>97</v>
      </c>
      <c r="D341" s="40" t="s">
        <v>596</v>
      </c>
      <c r="E341" s="27" t="s">
        <v>70</v>
      </c>
      <c r="F341" s="30">
        <v>121000</v>
      </c>
    </row>
    <row r="342" spans="1:6" ht="12.75">
      <c r="A342" s="26" t="s">
        <v>73</v>
      </c>
      <c r="B342" s="27" t="s">
        <v>610</v>
      </c>
      <c r="C342" s="27" t="s">
        <v>97</v>
      </c>
      <c r="D342" s="40" t="s">
        <v>596</v>
      </c>
      <c r="E342" s="27">
        <v>800</v>
      </c>
      <c r="F342" s="30"/>
    </row>
    <row r="343" spans="1:6" ht="12.75">
      <c r="A343" s="26" t="s">
        <v>425</v>
      </c>
      <c r="B343" s="27" t="s">
        <v>610</v>
      </c>
      <c r="C343" s="27" t="s">
        <v>97</v>
      </c>
      <c r="D343" s="40" t="s">
        <v>283</v>
      </c>
      <c r="E343" s="27"/>
      <c r="F343" s="30">
        <f>F344</f>
        <v>5000</v>
      </c>
    </row>
    <row r="344" spans="1:6" ht="12.75">
      <c r="A344" s="26" t="s">
        <v>253</v>
      </c>
      <c r="B344" s="27" t="s">
        <v>610</v>
      </c>
      <c r="C344" s="27" t="s">
        <v>97</v>
      </c>
      <c r="D344" s="40" t="s">
        <v>252</v>
      </c>
      <c r="E344" s="27"/>
      <c r="F344" s="30">
        <f>F345</f>
        <v>5000</v>
      </c>
    </row>
    <row r="345" spans="1:6" ht="12.75">
      <c r="A345" s="26" t="s">
        <v>77</v>
      </c>
      <c r="B345" s="27" t="s">
        <v>610</v>
      </c>
      <c r="C345" s="27" t="s">
        <v>97</v>
      </c>
      <c r="D345" s="40" t="s">
        <v>252</v>
      </c>
      <c r="E345" s="27">
        <v>300</v>
      </c>
      <c r="F345" s="30">
        <v>5000</v>
      </c>
    </row>
    <row r="346" spans="1:6" ht="38.25">
      <c r="A346" s="37" t="s">
        <v>405</v>
      </c>
      <c r="B346" s="27" t="s">
        <v>610</v>
      </c>
      <c r="C346" s="50" t="s">
        <v>97</v>
      </c>
      <c r="D346" s="40" t="s">
        <v>404</v>
      </c>
      <c r="E346" s="27" t="s">
        <v>83</v>
      </c>
      <c r="F346" s="25">
        <f>F347</f>
        <v>2880492</v>
      </c>
    </row>
    <row r="347" spans="1:6" ht="51">
      <c r="A347" s="38" t="s">
        <v>328</v>
      </c>
      <c r="B347" s="27" t="s">
        <v>610</v>
      </c>
      <c r="C347" s="50" t="s">
        <v>97</v>
      </c>
      <c r="D347" s="41" t="s">
        <v>454</v>
      </c>
      <c r="E347" s="28" t="s">
        <v>83</v>
      </c>
      <c r="F347" s="25">
        <f>F348+F358</f>
        <v>2880492</v>
      </c>
    </row>
    <row r="348" spans="1:6" ht="15.75" customHeight="1">
      <c r="A348" s="39" t="s">
        <v>453</v>
      </c>
      <c r="B348" s="27" t="s">
        <v>610</v>
      </c>
      <c r="C348" s="50" t="s">
        <v>97</v>
      </c>
      <c r="D348" s="40" t="s">
        <v>452</v>
      </c>
      <c r="E348" s="28"/>
      <c r="F348" s="25">
        <f>F349+F352+F355</f>
        <v>2830492</v>
      </c>
    </row>
    <row r="349" spans="1:6" ht="12.75">
      <c r="A349" s="39" t="s">
        <v>451</v>
      </c>
      <c r="B349" s="27" t="s">
        <v>610</v>
      </c>
      <c r="C349" s="50" t="s">
        <v>97</v>
      </c>
      <c r="D349" s="40" t="s">
        <v>450</v>
      </c>
      <c r="E349" s="28"/>
      <c r="F349" s="25">
        <f>SUM(F350:F351)</f>
        <v>7000</v>
      </c>
    </row>
    <row r="350" spans="1:6" ht="12.75" hidden="1">
      <c r="A350" s="26" t="s">
        <v>209</v>
      </c>
      <c r="B350" s="27" t="s">
        <v>610</v>
      </c>
      <c r="C350" s="50" t="s">
        <v>97</v>
      </c>
      <c r="D350" s="40" t="s">
        <v>450</v>
      </c>
      <c r="E350" s="28">
        <v>200</v>
      </c>
      <c r="F350" s="30"/>
    </row>
    <row r="351" spans="1:6" ht="25.5">
      <c r="A351" s="26" t="s">
        <v>86</v>
      </c>
      <c r="B351" s="27" t="s">
        <v>610</v>
      </c>
      <c r="C351" s="50" t="s">
        <v>97</v>
      </c>
      <c r="D351" s="40" t="s">
        <v>450</v>
      </c>
      <c r="E351" s="28">
        <v>600</v>
      </c>
      <c r="F351" s="30">
        <v>7000</v>
      </c>
    </row>
    <row r="352" spans="1:6" ht="12.75" customHeight="1">
      <c r="A352" s="63" t="s">
        <v>590</v>
      </c>
      <c r="B352" s="27" t="s">
        <v>610</v>
      </c>
      <c r="C352" s="50" t="s">
        <v>97</v>
      </c>
      <c r="D352" s="40" t="s">
        <v>591</v>
      </c>
      <c r="E352" s="28"/>
      <c r="F352" s="25">
        <f>SUM(F353:F354)</f>
        <v>959987</v>
      </c>
    </row>
    <row r="353" spans="1:6" ht="12.75">
      <c r="A353" s="26" t="s">
        <v>77</v>
      </c>
      <c r="B353" s="27" t="s">
        <v>610</v>
      </c>
      <c r="C353" s="50" t="s">
        <v>97</v>
      </c>
      <c r="D353" s="40" t="s">
        <v>591</v>
      </c>
      <c r="E353" s="28">
        <v>300</v>
      </c>
      <c r="F353" s="30">
        <v>588564</v>
      </c>
    </row>
    <row r="354" spans="1:6" ht="25.5">
      <c r="A354" s="26" t="s">
        <v>86</v>
      </c>
      <c r="B354" s="27" t="s">
        <v>610</v>
      </c>
      <c r="C354" s="50" t="s">
        <v>97</v>
      </c>
      <c r="D354" s="40" t="s">
        <v>591</v>
      </c>
      <c r="E354" s="28">
        <v>600</v>
      </c>
      <c r="F354" s="30">
        <v>371423</v>
      </c>
    </row>
    <row r="355" spans="1:6" ht="12.75">
      <c r="A355" s="63" t="s">
        <v>461</v>
      </c>
      <c r="B355" s="27" t="s">
        <v>610</v>
      </c>
      <c r="C355" s="50" t="s">
        <v>97</v>
      </c>
      <c r="D355" s="40" t="s">
        <v>260</v>
      </c>
      <c r="E355" s="28"/>
      <c r="F355" s="25">
        <f>SUM(F356:F357)</f>
        <v>1863505</v>
      </c>
    </row>
    <row r="356" spans="1:6" ht="12.75">
      <c r="A356" s="26" t="s">
        <v>77</v>
      </c>
      <c r="B356" s="27" t="s">
        <v>610</v>
      </c>
      <c r="C356" s="50" t="s">
        <v>97</v>
      </c>
      <c r="D356" s="40" t="s">
        <v>260</v>
      </c>
      <c r="E356" s="28">
        <v>300</v>
      </c>
      <c r="F356" s="30">
        <v>1142508</v>
      </c>
    </row>
    <row r="357" spans="1:6" ht="25.5">
      <c r="A357" s="26" t="s">
        <v>86</v>
      </c>
      <c r="B357" s="27" t="s">
        <v>610</v>
      </c>
      <c r="C357" s="50" t="s">
        <v>97</v>
      </c>
      <c r="D357" s="40" t="s">
        <v>260</v>
      </c>
      <c r="E357" s="28">
        <v>600</v>
      </c>
      <c r="F357" s="30">
        <v>720997</v>
      </c>
    </row>
    <row r="358" spans="1:6" ht="25.5">
      <c r="A358" s="39" t="s">
        <v>699</v>
      </c>
      <c r="B358" s="27" t="s">
        <v>610</v>
      </c>
      <c r="C358" s="50" t="s">
        <v>97</v>
      </c>
      <c r="D358" s="40" t="s">
        <v>700</v>
      </c>
      <c r="E358" s="28"/>
      <c r="F358" s="25">
        <f>F359</f>
        <v>50000</v>
      </c>
    </row>
    <row r="359" spans="1:6" ht="12.75">
      <c r="A359" s="39" t="s">
        <v>702</v>
      </c>
      <c r="B359" s="27" t="s">
        <v>610</v>
      </c>
      <c r="C359" s="50" t="s">
        <v>97</v>
      </c>
      <c r="D359" s="40" t="s">
        <v>701</v>
      </c>
      <c r="E359" s="28"/>
      <c r="F359" s="25">
        <f>F360</f>
        <v>50000</v>
      </c>
    </row>
    <row r="360" spans="1:6" ht="12.75">
      <c r="A360" s="26" t="s">
        <v>209</v>
      </c>
      <c r="B360" s="27" t="s">
        <v>610</v>
      </c>
      <c r="C360" s="50" t="s">
        <v>97</v>
      </c>
      <c r="D360" s="40" t="s">
        <v>701</v>
      </c>
      <c r="E360" s="28">
        <v>200</v>
      </c>
      <c r="F360" s="30">
        <f>90000-40000</f>
        <v>50000</v>
      </c>
    </row>
    <row r="361" spans="1:6" ht="12.75">
      <c r="A361" s="19" t="s">
        <v>670</v>
      </c>
      <c r="B361" s="20" t="s">
        <v>517</v>
      </c>
      <c r="C361" s="56" t="s">
        <v>428</v>
      </c>
      <c r="D361" s="20" t="s">
        <v>83</v>
      </c>
      <c r="E361" s="20" t="s">
        <v>83</v>
      </c>
      <c r="F361" s="22">
        <f>F362</f>
        <v>29190655</v>
      </c>
    </row>
    <row r="362" spans="1:6" s="126" customFormat="1" ht="13.5">
      <c r="A362" s="123" t="s">
        <v>529</v>
      </c>
      <c r="B362" s="124" t="s">
        <v>517</v>
      </c>
      <c r="C362" s="124" t="s">
        <v>495</v>
      </c>
      <c r="D362" s="124" t="s">
        <v>83</v>
      </c>
      <c r="E362" s="124" t="s">
        <v>83</v>
      </c>
      <c r="F362" s="125">
        <f>F363</f>
        <v>29190655</v>
      </c>
    </row>
    <row r="363" spans="1:6" ht="12.75">
      <c r="A363" s="37" t="s">
        <v>15</v>
      </c>
      <c r="B363" s="27" t="s">
        <v>517</v>
      </c>
      <c r="C363" s="27" t="s">
        <v>495</v>
      </c>
      <c r="D363" s="40" t="s">
        <v>294</v>
      </c>
      <c r="E363" s="27" t="s">
        <v>83</v>
      </c>
      <c r="F363" s="25">
        <f>F364+F370</f>
        <v>29190655</v>
      </c>
    </row>
    <row r="364" spans="1:6" ht="25.5">
      <c r="A364" s="38" t="s">
        <v>550</v>
      </c>
      <c r="B364" s="27" t="s">
        <v>517</v>
      </c>
      <c r="C364" s="27" t="s">
        <v>495</v>
      </c>
      <c r="D364" s="40" t="s">
        <v>295</v>
      </c>
      <c r="E364" s="28" t="s">
        <v>83</v>
      </c>
      <c r="F364" s="25">
        <f>F365</f>
        <v>4943850</v>
      </c>
    </row>
    <row r="365" spans="1:6" ht="12.75">
      <c r="A365" s="39" t="s">
        <v>449</v>
      </c>
      <c r="B365" s="27" t="s">
        <v>517</v>
      </c>
      <c r="C365" s="27" t="s">
        <v>495</v>
      </c>
      <c r="D365" s="40" t="s">
        <v>296</v>
      </c>
      <c r="E365" s="28"/>
      <c r="F365" s="25">
        <f>F366</f>
        <v>4943850</v>
      </c>
    </row>
    <row r="366" spans="1:6" ht="17.25" customHeight="1">
      <c r="A366" s="29" t="s">
        <v>681</v>
      </c>
      <c r="B366" s="27" t="s">
        <v>517</v>
      </c>
      <c r="C366" s="27" t="s">
        <v>495</v>
      </c>
      <c r="D366" s="40" t="s">
        <v>297</v>
      </c>
      <c r="E366" s="27" t="s">
        <v>83</v>
      </c>
      <c r="F366" s="25">
        <f>SUM(F367:F369)</f>
        <v>4943850</v>
      </c>
    </row>
    <row r="367" spans="1:6" ht="38.25">
      <c r="A367" s="26" t="s">
        <v>682</v>
      </c>
      <c r="B367" s="27" t="s">
        <v>517</v>
      </c>
      <c r="C367" s="27" t="s">
        <v>495</v>
      </c>
      <c r="D367" s="40" t="s">
        <v>297</v>
      </c>
      <c r="E367" s="27">
        <v>100</v>
      </c>
      <c r="F367" s="30">
        <f>3919333+509513</f>
        <v>4428846</v>
      </c>
    </row>
    <row r="368" spans="1:6" ht="12.75">
      <c r="A368" s="26" t="s">
        <v>209</v>
      </c>
      <c r="B368" s="27" t="s">
        <v>517</v>
      </c>
      <c r="C368" s="27" t="s">
        <v>495</v>
      </c>
      <c r="D368" s="40" t="s">
        <v>297</v>
      </c>
      <c r="E368" s="27">
        <v>200</v>
      </c>
      <c r="F368" s="30">
        <f>417493+20000+45000</f>
        <v>482493</v>
      </c>
    </row>
    <row r="369" spans="1:6" ht="12.75">
      <c r="A369" s="26" t="s">
        <v>73</v>
      </c>
      <c r="B369" s="27" t="s">
        <v>517</v>
      </c>
      <c r="C369" s="27" t="s">
        <v>495</v>
      </c>
      <c r="D369" s="40" t="s">
        <v>297</v>
      </c>
      <c r="E369" s="27">
        <v>800</v>
      </c>
      <c r="F369" s="30">
        <v>32511</v>
      </c>
    </row>
    <row r="370" spans="1:6" ht="25.5">
      <c r="A370" s="38" t="s">
        <v>551</v>
      </c>
      <c r="B370" s="27" t="s">
        <v>517</v>
      </c>
      <c r="C370" s="27" t="s">
        <v>495</v>
      </c>
      <c r="D370" s="40" t="s">
        <v>298</v>
      </c>
      <c r="E370" s="28"/>
      <c r="F370" s="25">
        <f>F371+F376</f>
        <v>24246805</v>
      </c>
    </row>
    <row r="371" spans="1:6" ht="25.5">
      <c r="A371" s="39" t="s">
        <v>597</v>
      </c>
      <c r="B371" s="27" t="s">
        <v>517</v>
      </c>
      <c r="C371" s="27" t="s">
        <v>495</v>
      </c>
      <c r="D371" s="40" t="s">
        <v>299</v>
      </c>
      <c r="E371" s="28"/>
      <c r="F371" s="25">
        <f>F372+F374</f>
        <v>23392805</v>
      </c>
    </row>
    <row r="372" spans="1:6" ht="18" customHeight="1">
      <c r="A372" s="29" t="s">
        <v>681</v>
      </c>
      <c r="B372" s="27" t="s">
        <v>517</v>
      </c>
      <c r="C372" s="27" t="s">
        <v>495</v>
      </c>
      <c r="D372" s="40" t="s">
        <v>300</v>
      </c>
      <c r="E372" s="28"/>
      <c r="F372" s="25">
        <f>F373</f>
        <v>23135505</v>
      </c>
    </row>
    <row r="373" spans="1:6" ht="25.5">
      <c r="A373" s="26" t="s">
        <v>86</v>
      </c>
      <c r="B373" s="27" t="s">
        <v>517</v>
      </c>
      <c r="C373" s="27" t="s">
        <v>495</v>
      </c>
      <c r="D373" s="40" t="s">
        <v>300</v>
      </c>
      <c r="E373" s="28">
        <v>600</v>
      </c>
      <c r="F373" s="30">
        <f>20336286+2099219+700000</f>
        <v>23135505</v>
      </c>
    </row>
    <row r="374" spans="1:6" ht="12.75">
      <c r="A374" s="46" t="s">
        <v>270</v>
      </c>
      <c r="B374" s="32" t="s">
        <v>517</v>
      </c>
      <c r="C374" s="27" t="s">
        <v>495</v>
      </c>
      <c r="D374" s="40" t="s">
        <v>249</v>
      </c>
      <c r="E374" s="28"/>
      <c r="F374" s="25">
        <f>F375</f>
        <v>257300</v>
      </c>
    </row>
    <row r="375" spans="1:6" ht="13.5" customHeight="1">
      <c r="A375" s="49" t="s">
        <v>87</v>
      </c>
      <c r="B375" s="84" t="s">
        <v>517</v>
      </c>
      <c r="C375" s="50" t="s">
        <v>495</v>
      </c>
      <c r="D375" s="51" t="s">
        <v>249</v>
      </c>
      <c r="E375" s="85">
        <v>200</v>
      </c>
      <c r="F375" s="52">
        <f>107300+150000</f>
        <v>257300</v>
      </c>
    </row>
    <row r="376" spans="1:6" ht="40.5" customHeight="1">
      <c r="A376" s="39" t="s">
        <v>968</v>
      </c>
      <c r="B376" s="86" t="s">
        <v>517</v>
      </c>
      <c r="C376" s="57">
        <v>1</v>
      </c>
      <c r="D376" s="51" t="s">
        <v>969</v>
      </c>
      <c r="E376" s="87"/>
      <c r="F376" s="55">
        <f>F377</f>
        <v>854000</v>
      </c>
    </row>
    <row r="377" spans="1:6" ht="38.25" customHeight="1">
      <c r="A377" s="49" t="s">
        <v>756</v>
      </c>
      <c r="B377" s="32" t="s">
        <v>517</v>
      </c>
      <c r="C377" s="27" t="s">
        <v>495</v>
      </c>
      <c r="D377" s="51" t="s">
        <v>970</v>
      </c>
      <c r="E377" s="28"/>
      <c r="F377" s="25">
        <f>F378</f>
        <v>854000</v>
      </c>
    </row>
    <row r="378" spans="1:6" ht="28.5" customHeight="1">
      <c r="A378" s="26" t="s">
        <v>86</v>
      </c>
      <c r="B378" s="84" t="s">
        <v>517</v>
      </c>
      <c r="C378" s="50" t="s">
        <v>495</v>
      </c>
      <c r="D378" s="51" t="s">
        <v>970</v>
      </c>
      <c r="E378" s="85">
        <v>600</v>
      </c>
      <c r="F378" s="52">
        <v>854000</v>
      </c>
    </row>
    <row r="379" spans="1:6" ht="12.75">
      <c r="A379" s="88" t="s">
        <v>40</v>
      </c>
      <c r="B379" s="56" t="s">
        <v>97</v>
      </c>
      <c r="C379" s="21" t="s">
        <v>428</v>
      </c>
      <c r="D379" s="89"/>
      <c r="E379" s="90"/>
      <c r="F379" s="22">
        <f>F380</f>
        <v>1365748</v>
      </c>
    </row>
    <row r="380" spans="1:6" s="126" customFormat="1" ht="13.5">
      <c r="A380" s="37" t="s">
        <v>41</v>
      </c>
      <c r="B380" s="136" t="s">
        <v>97</v>
      </c>
      <c r="C380" s="136" t="s">
        <v>610</v>
      </c>
      <c r="D380" s="127"/>
      <c r="E380" s="137"/>
      <c r="F380" s="125">
        <f>F381</f>
        <v>1365748</v>
      </c>
    </row>
    <row r="381" spans="1:6" ht="12.75">
      <c r="A381" s="37" t="s">
        <v>582</v>
      </c>
      <c r="B381" s="32" t="s">
        <v>97</v>
      </c>
      <c r="C381" s="32" t="s">
        <v>610</v>
      </c>
      <c r="D381" s="40" t="s">
        <v>14</v>
      </c>
      <c r="E381" s="28"/>
      <c r="F381" s="25">
        <f>F382</f>
        <v>1365748</v>
      </c>
    </row>
    <row r="382" spans="1:6" ht="12.75">
      <c r="A382" s="38" t="s">
        <v>592</v>
      </c>
      <c r="B382" s="32" t="s">
        <v>97</v>
      </c>
      <c r="C382" s="32" t="s">
        <v>610</v>
      </c>
      <c r="D382" s="41" t="s">
        <v>16</v>
      </c>
      <c r="E382" s="28"/>
      <c r="F382" s="25">
        <f>F383</f>
        <v>1365748</v>
      </c>
    </row>
    <row r="383" spans="1:6" ht="25.5">
      <c r="A383" s="48" t="s">
        <v>715</v>
      </c>
      <c r="B383" s="32" t="s">
        <v>97</v>
      </c>
      <c r="C383" s="32" t="s">
        <v>610</v>
      </c>
      <c r="D383" s="40" t="s">
        <v>42</v>
      </c>
      <c r="E383" s="28"/>
      <c r="F383" s="25">
        <f>F384</f>
        <v>1365748</v>
      </c>
    </row>
    <row r="384" spans="1:6" ht="12.75">
      <c r="A384" s="49" t="s">
        <v>87</v>
      </c>
      <c r="B384" s="84" t="s">
        <v>97</v>
      </c>
      <c r="C384" s="84" t="s">
        <v>610</v>
      </c>
      <c r="D384" s="51" t="s">
        <v>42</v>
      </c>
      <c r="E384" s="85">
        <v>200</v>
      </c>
      <c r="F384" s="52">
        <v>1365748</v>
      </c>
    </row>
    <row r="385" spans="1:6" ht="12.75">
      <c r="A385" s="19" t="s">
        <v>530</v>
      </c>
      <c r="B385" s="20" t="s">
        <v>518</v>
      </c>
      <c r="C385" s="56" t="s">
        <v>428</v>
      </c>
      <c r="D385" s="20" t="s">
        <v>83</v>
      </c>
      <c r="E385" s="20" t="s">
        <v>83</v>
      </c>
      <c r="F385" s="22">
        <f>F392+F415+F443+F386</f>
        <v>55893748</v>
      </c>
    </row>
    <row r="386" spans="1:6" s="126" customFormat="1" ht="13.5">
      <c r="A386" s="123" t="s">
        <v>883</v>
      </c>
      <c r="B386" s="124" t="s">
        <v>518</v>
      </c>
      <c r="C386" s="124" t="s">
        <v>495</v>
      </c>
      <c r="D386" s="124"/>
      <c r="E386" s="124"/>
      <c r="F386" s="125">
        <f>F387</f>
        <v>648000</v>
      </c>
    </row>
    <row r="387" spans="1:6" ht="18" customHeight="1">
      <c r="A387" s="37" t="s">
        <v>698</v>
      </c>
      <c r="B387" s="27" t="s">
        <v>518</v>
      </c>
      <c r="C387" s="27" t="s">
        <v>495</v>
      </c>
      <c r="D387" s="40" t="s">
        <v>204</v>
      </c>
      <c r="E387" s="27"/>
      <c r="F387" s="25">
        <f>F388</f>
        <v>648000</v>
      </c>
    </row>
    <row r="388" spans="1:6" ht="38.25" customHeight="1">
      <c r="A388" s="38" t="s">
        <v>155</v>
      </c>
      <c r="B388" s="27" t="s">
        <v>518</v>
      </c>
      <c r="C388" s="27" t="s">
        <v>495</v>
      </c>
      <c r="D388" s="40" t="s">
        <v>111</v>
      </c>
      <c r="E388" s="27"/>
      <c r="F388" s="25">
        <f>F389</f>
        <v>648000</v>
      </c>
    </row>
    <row r="389" spans="1:6" ht="25.5">
      <c r="A389" s="39" t="s">
        <v>884</v>
      </c>
      <c r="B389" s="27" t="s">
        <v>518</v>
      </c>
      <c r="C389" s="27" t="s">
        <v>495</v>
      </c>
      <c r="D389" s="40" t="s">
        <v>885</v>
      </c>
      <c r="E389" s="27"/>
      <c r="F389" s="25">
        <f>F390</f>
        <v>648000</v>
      </c>
    </row>
    <row r="390" spans="1:6" ht="12.75">
      <c r="A390" s="29" t="s">
        <v>886</v>
      </c>
      <c r="B390" s="27" t="s">
        <v>518</v>
      </c>
      <c r="C390" s="27" t="s">
        <v>495</v>
      </c>
      <c r="D390" s="40" t="s">
        <v>887</v>
      </c>
      <c r="E390" s="27"/>
      <c r="F390" s="25">
        <f>F391</f>
        <v>648000</v>
      </c>
    </row>
    <row r="391" spans="1:6" ht="12.75">
      <c r="A391" s="29" t="s">
        <v>77</v>
      </c>
      <c r="B391" s="27" t="s">
        <v>518</v>
      </c>
      <c r="C391" s="27" t="s">
        <v>495</v>
      </c>
      <c r="D391" s="40" t="s">
        <v>887</v>
      </c>
      <c r="E391" s="27" t="s">
        <v>76</v>
      </c>
      <c r="F391" s="25">
        <v>648000</v>
      </c>
    </row>
    <row r="392" spans="1:6" s="126" customFormat="1" ht="13.5">
      <c r="A392" s="123" t="s">
        <v>531</v>
      </c>
      <c r="B392" s="124" t="s">
        <v>518</v>
      </c>
      <c r="C392" s="124" t="s">
        <v>96</v>
      </c>
      <c r="D392" s="124" t="s">
        <v>83</v>
      </c>
      <c r="E392" s="124" t="s">
        <v>83</v>
      </c>
      <c r="F392" s="125">
        <f>F393+F410</f>
        <v>8207713</v>
      </c>
    </row>
    <row r="393" spans="1:6" ht="18" customHeight="1">
      <c r="A393" s="37" t="s">
        <v>154</v>
      </c>
      <c r="B393" s="27" t="s">
        <v>518</v>
      </c>
      <c r="C393" s="27" t="s">
        <v>96</v>
      </c>
      <c r="D393" s="40" t="s">
        <v>204</v>
      </c>
      <c r="E393" s="27" t="s">
        <v>83</v>
      </c>
      <c r="F393" s="25">
        <f>F394</f>
        <v>8192713</v>
      </c>
    </row>
    <row r="394" spans="1:6" ht="42.75" customHeight="1">
      <c r="A394" s="38" t="s">
        <v>155</v>
      </c>
      <c r="B394" s="27" t="s">
        <v>518</v>
      </c>
      <c r="C394" s="27" t="s">
        <v>96</v>
      </c>
      <c r="D394" s="41" t="s">
        <v>111</v>
      </c>
      <c r="E394" s="28" t="s">
        <v>83</v>
      </c>
      <c r="F394" s="25">
        <f>F395+F402+F406</f>
        <v>8192713</v>
      </c>
    </row>
    <row r="395" spans="1:6" ht="25.5">
      <c r="A395" s="39" t="s">
        <v>598</v>
      </c>
      <c r="B395" s="27" t="s">
        <v>518</v>
      </c>
      <c r="C395" s="27" t="s">
        <v>96</v>
      </c>
      <c r="D395" s="41" t="s">
        <v>120</v>
      </c>
      <c r="E395" s="27"/>
      <c r="F395" s="25">
        <f>F396+F399</f>
        <v>7481548</v>
      </c>
    </row>
    <row r="396" spans="1:6" ht="12.75">
      <c r="A396" s="29" t="s">
        <v>553</v>
      </c>
      <c r="B396" s="27" t="s">
        <v>518</v>
      </c>
      <c r="C396" s="27" t="s">
        <v>96</v>
      </c>
      <c r="D396" s="40" t="s">
        <v>599</v>
      </c>
      <c r="E396" s="27" t="s">
        <v>83</v>
      </c>
      <c r="F396" s="25">
        <f>SUM(F397:F398)</f>
        <v>7112048</v>
      </c>
    </row>
    <row r="397" spans="1:6" ht="12.75">
      <c r="A397" s="26" t="s">
        <v>209</v>
      </c>
      <c r="B397" s="27" t="s">
        <v>518</v>
      </c>
      <c r="C397" s="27" t="s">
        <v>96</v>
      </c>
      <c r="D397" s="40" t="s">
        <v>599</v>
      </c>
      <c r="E397" s="27">
        <v>200</v>
      </c>
      <c r="F397" s="30">
        <f>50000+21000</f>
        <v>71000</v>
      </c>
    </row>
    <row r="398" spans="1:6" ht="12.75">
      <c r="A398" s="26" t="s">
        <v>77</v>
      </c>
      <c r="B398" s="27" t="s">
        <v>518</v>
      </c>
      <c r="C398" s="27" t="s">
        <v>96</v>
      </c>
      <c r="D398" s="40" t="s">
        <v>599</v>
      </c>
      <c r="E398" s="27">
        <v>300</v>
      </c>
      <c r="F398" s="30">
        <v>7041048</v>
      </c>
    </row>
    <row r="399" spans="1:6" ht="12.75">
      <c r="A399" s="29" t="s">
        <v>554</v>
      </c>
      <c r="B399" s="27" t="s">
        <v>518</v>
      </c>
      <c r="C399" s="27" t="s">
        <v>96</v>
      </c>
      <c r="D399" s="40" t="s">
        <v>600</v>
      </c>
      <c r="E399" s="27" t="s">
        <v>83</v>
      </c>
      <c r="F399" s="25">
        <f>SUM(F400:F401)</f>
        <v>369500</v>
      </c>
    </row>
    <row r="400" spans="1:6" ht="12.75">
      <c r="A400" s="26" t="s">
        <v>209</v>
      </c>
      <c r="B400" s="27" t="s">
        <v>518</v>
      </c>
      <c r="C400" s="27" t="s">
        <v>96</v>
      </c>
      <c r="D400" s="40" t="s">
        <v>600</v>
      </c>
      <c r="E400" s="27">
        <v>200</v>
      </c>
      <c r="F400" s="30">
        <v>9500</v>
      </c>
    </row>
    <row r="401" spans="1:6" ht="12.75">
      <c r="A401" s="26" t="s">
        <v>77</v>
      </c>
      <c r="B401" s="27" t="s">
        <v>518</v>
      </c>
      <c r="C401" s="27" t="s">
        <v>96</v>
      </c>
      <c r="D401" s="40" t="s">
        <v>600</v>
      </c>
      <c r="E401" s="27" t="s">
        <v>76</v>
      </c>
      <c r="F401" s="30">
        <v>360000</v>
      </c>
    </row>
    <row r="402" spans="1:6" ht="25.5">
      <c r="A402" s="39" t="s">
        <v>117</v>
      </c>
      <c r="B402" s="24" t="s">
        <v>518</v>
      </c>
      <c r="C402" s="24" t="s">
        <v>96</v>
      </c>
      <c r="D402" s="41" t="s">
        <v>121</v>
      </c>
      <c r="E402" s="24"/>
      <c r="F402" s="25">
        <f>F403</f>
        <v>135590</v>
      </c>
    </row>
    <row r="403" spans="1:6" ht="25.5">
      <c r="A403" s="29" t="s">
        <v>243</v>
      </c>
      <c r="B403" s="27" t="s">
        <v>518</v>
      </c>
      <c r="C403" s="27" t="s">
        <v>96</v>
      </c>
      <c r="D403" s="40" t="s">
        <v>122</v>
      </c>
      <c r="E403" s="27" t="s">
        <v>83</v>
      </c>
      <c r="F403" s="25">
        <f>SUM(F404:F405)</f>
        <v>135590</v>
      </c>
    </row>
    <row r="404" spans="1:6" ht="12.75">
      <c r="A404" s="26" t="s">
        <v>209</v>
      </c>
      <c r="B404" s="27" t="s">
        <v>518</v>
      </c>
      <c r="C404" s="27" t="s">
        <v>96</v>
      </c>
      <c r="D404" s="40" t="s">
        <v>122</v>
      </c>
      <c r="E404" s="27">
        <v>200</v>
      </c>
      <c r="F404" s="25">
        <v>2400</v>
      </c>
    </row>
    <row r="405" spans="1:6" ht="12.75">
      <c r="A405" s="26" t="s">
        <v>77</v>
      </c>
      <c r="B405" s="27" t="s">
        <v>518</v>
      </c>
      <c r="C405" s="27" t="s">
        <v>96</v>
      </c>
      <c r="D405" s="40" t="s">
        <v>122</v>
      </c>
      <c r="E405" s="27" t="s">
        <v>76</v>
      </c>
      <c r="F405" s="30">
        <v>133190</v>
      </c>
    </row>
    <row r="406" spans="1:6" ht="25.5">
      <c r="A406" s="39" t="s">
        <v>601</v>
      </c>
      <c r="B406" s="24" t="s">
        <v>518</v>
      </c>
      <c r="C406" s="24" t="s">
        <v>96</v>
      </c>
      <c r="D406" s="41" t="s">
        <v>123</v>
      </c>
      <c r="E406" s="24"/>
      <c r="F406" s="25">
        <f>F407</f>
        <v>575575</v>
      </c>
    </row>
    <row r="407" spans="1:6" ht="25.5">
      <c r="A407" s="29" t="s">
        <v>458</v>
      </c>
      <c r="B407" s="27" t="s">
        <v>518</v>
      </c>
      <c r="C407" s="27" t="s">
        <v>96</v>
      </c>
      <c r="D407" s="40" t="s">
        <v>124</v>
      </c>
      <c r="E407" s="27" t="s">
        <v>83</v>
      </c>
      <c r="F407" s="25">
        <f>SUM(F408:F409)</f>
        <v>575575</v>
      </c>
    </row>
    <row r="408" spans="1:6" ht="12.75">
      <c r="A408" s="26" t="s">
        <v>209</v>
      </c>
      <c r="B408" s="27" t="s">
        <v>518</v>
      </c>
      <c r="C408" s="27" t="s">
        <v>96</v>
      </c>
      <c r="D408" s="40" t="s">
        <v>124</v>
      </c>
      <c r="E408" s="27">
        <v>200</v>
      </c>
      <c r="F408" s="30">
        <v>5000</v>
      </c>
    </row>
    <row r="409" spans="1:6" ht="12.75">
      <c r="A409" s="26" t="s">
        <v>77</v>
      </c>
      <c r="B409" s="27" t="s">
        <v>518</v>
      </c>
      <c r="C409" s="27" t="s">
        <v>96</v>
      </c>
      <c r="D409" s="40" t="s">
        <v>124</v>
      </c>
      <c r="E409" s="27">
        <v>300</v>
      </c>
      <c r="F409" s="30">
        <v>570575</v>
      </c>
    </row>
    <row r="410" spans="1:6" ht="25.5">
      <c r="A410" s="37" t="s">
        <v>258</v>
      </c>
      <c r="B410" s="27">
        <v>10</v>
      </c>
      <c r="C410" s="27" t="s">
        <v>96</v>
      </c>
      <c r="D410" s="40" t="s">
        <v>521</v>
      </c>
      <c r="E410" s="27"/>
      <c r="F410" s="25">
        <f>F411</f>
        <v>15000</v>
      </c>
    </row>
    <row r="411" spans="1:6" ht="25.5">
      <c r="A411" s="38" t="s">
        <v>257</v>
      </c>
      <c r="B411" s="27">
        <v>10</v>
      </c>
      <c r="C411" s="27" t="s">
        <v>96</v>
      </c>
      <c r="D411" s="41" t="s">
        <v>522</v>
      </c>
      <c r="E411" s="27"/>
      <c r="F411" s="25">
        <f>F412</f>
        <v>15000</v>
      </c>
    </row>
    <row r="412" spans="1:6" ht="12.75">
      <c r="A412" s="39" t="s">
        <v>425</v>
      </c>
      <c r="B412" s="27">
        <v>10</v>
      </c>
      <c r="C412" s="27" t="s">
        <v>96</v>
      </c>
      <c r="D412" s="41" t="s">
        <v>283</v>
      </c>
      <c r="E412" s="27"/>
      <c r="F412" s="25">
        <f>F413</f>
        <v>15000</v>
      </c>
    </row>
    <row r="413" spans="1:6" ht="12.75">
      <c r="A413" s="46" t="s">
        <v>253</v>
      </c>
      <c r="B413" s="27">
        <v>10</v>
      </c>
      <c r="C413" s="27" t="s">
        <v>96</v>
      </c>
      <c r="D413" s="40" t="s">
        <v>252</v>
      </c>
      <c r="E413" s="27"/>
      <c r="F413" s="25">
        <f>F414</f>
        <v>15000</v>
      </c>
    </row>
    <row r="414" spans="1:6" ht="12.75">
      <c r="A414" s="26" t="s">
        <v>77</v>
      </c>
      <c r="B414" s="27">
        <v>10</v>
      </c>
      <c r="C414" s="27" t="s">
        <v>96</v>
      </c>
      <c r="D414" s="40" t="s">
        <v>252</v>
      </c>
      <c r="E414" s="27">
        <v>300</v>
      </c>
      <c r="F414" s="30">
        <f>20000-5000</f>
        <v>15000</v>
      </c>
    </row>
    <row r="415" spans="1:6" s="126" customFormat="1" ht="13.5">
      <c r="A415" s="123" t="s">
        <v>532</v>
      </c>
      <c r="B415" s="124" t="s">
        <v>518</v>
      </c>
      <c r="C415" s="124" t="s">
        <v>498</v>
      </c>
      <c r="D415" s="124" t="s">
        <v>83</v>
      </c>
      <c r="E415" s="124" t="s">
        <v>83</v>
      </c>
      <c r="F415" s="125">
        <f>F416+F432+F438</f>
        <v>43077418</v>
      </c>
    </row>
    <row r="416" spans="1:6" ht="21" customHeight="1">
      <c r="A416" s="37" t="s">
        <v>154</v>
      </c>
      <c r="B416" s="27" t="s">
        <v>518</v>
      </c>
      <c r="C416" s="27" t="s">
        <v>498</v>
      </c>
      <c r="D416" s="40" t="s">
        <v>204</v>
      </c>
      <c r="E416" s="27"/>
      <c r="F416" s="25">
        <f>F417</f>
        <v>37642742</v>
      </c>
    </row>
    <row r="417" spans="1:6" ht="38.25">
      <c r="A417" s="38" t="s">
        <v>221</v>
      </c>
      <c r="B417" s="27" t="s">
        <v>518</v>
      </c>
      <c r="C417" s="27" t="s">
        <v>498</v>
      </c>
      <c r="D417" s="41" t="s">
        <v>7</v>
      </c>
      <c r="E417" s="28" t="s">
        <v>83</v>
      </c>
      <c r="F417" s="25">
        <f>F418+F425+F428</f>
        <v>37642742</v>
      </c>
    </row>
    <row r="418" spans="1:6" ht="25.5">
      <c r="A418" s="39" t="s">
        <v>704</v>
      </c>
      <c r="B418" s="27" t="s">
        <v>518</v>
      </c>
      <c r="C418" s="27" t="s">
        <v>498</v>
      </c>
      <c r="D418" s="27" t="s">
        <v>118</v>
      </c>
      <c r="E418" s="27"/>
      <c r="F418" s="25">
        <f>F419+F421+F423</f>
        <v>22220352</v>
      </c>
    </row>
    <row r="419" spans="1:6" ht="12.75">
      <c r="A419" s="39" t="s">
        <v>519</v>
      </c>
      <c r="B419" s="27" t="s">
        <v>518</v>
      </c>
      <c r="C419" s="27" t="s">
        <v>498</v>
      </c>
      <c r="D419" s="40" t="s">
        <v>705</v>
      </c>
      <c r="E419" s="27"/>
      <c r="F419" s="25">
        <f>F420</f>
        <v>1273717</v>
      </c>
    </row>
    <row r="420" spans="1:6" ht="12.75">
      <c r="A420" s="26" t="s">
        <v>77</v>
      </c>
      <c r="B420" s="27" t="s">
        <v>518</v>
      </c>
      <c r="C420" s="27" t="s">
        <v>498</v>
      </c>
      <c r="D420" s="40" t="s">
        <v>705</v>
      </c>
      <c r="E420" s="27">
        <v>300</v>
      </c>
      <c r="F420" s="30">
        <v>1273717</v>
      </c>
    </row>
    <row r="421" spans="1:6" ht="12.75">
      <c r="A421" s="91" t="s">
        <v>475</v>
      </c>
      <c r="B421" s="27" t="s">
        <v>518</v>
      </c>
      <c r="C421" s="27" t="s">
        <v>498</v>
      </c>
      <c r="D421" s="40" t="s">
        <v>476</v>
      </c>
      <c r="E421" s="27"/>
      <c r="F421" s="30">
        <f>F422</f>
        <v>20657431</v>
      </c>
    </row>
    <row r="422" spans="1:6" ht="12.75">
      <c r="A422" s="26" t="s">
        <v>77</v>
      </c>
      <c r="B422" s="27" t="s">
        <v>518</v>
      </c>
      <c r="C422" s="27" t="s">
        <v>498</v>
      </c>
      <c r="D422" s="40" t="s">
        <v>476</v>
      </c>
      <c r="E422" s="27">
        <v>300</v>
      </c>
      <c r="F422" s="30">
        <f>17971965+2685466</f>
        <v>20657431</v>
      </c>
    </row>
    <row r="423" spans="1:6" ht="25.5">
      <c r="A423" s="91" t="s">
        <v>477</v>
      </c>
      <c r="B423" s="27" t="s">
        <v>518</v>
      </c>
      <c r="C423" s="27" t="s">
        <v>498</v>
      </c>
      <c r="D423" s="40" t="s">
        <v>478</v>
      </c>
      <c r="E423" s="27"/>
      <c r="F423" s="30">
        <f>F424</f>
        <v>289204</v>
      </c>
    </row>
    <row r="424" spans="1:6" ht="12.75">
      <c r="A424" s="26" t="s">
        <v>209</v>
      </c>
      <c r="B424" s="27" t="s">
        <v>518</v>
      </c>
      <c r="C424" s="27" t="s">
        <v>498</v>
      </c>
      <c r="D424" s="40" t="s">
        <v>478</v>
      </c>
      <c r="E424" s="27">
        <v>200</v>
      </c>
      <c r="F424" s="30">
        <v>289204</v>
      </c>
    </row>
    <row r="425" spans="1:6" ht="38.25">
      <c r="A425" s="39" t="s">
        <v>119</v>
      </c>
      <c r="B425" s="27" t="s">
        <v>518</v>
      </c>
      <c r="C425" s="27" t="s">
        <v>498</v>
      </c>
      <c r="D425" s="41" t="s">
        <v>706</v>
      </c>
      <c r="E425" s="28"/>
      <c r="F425" s="25">
        <f>F426</f>
        <v>6571200</v>
      </c>
    </row>
    <row r="426" spans="1:6" ht="29.25" customHeight="1">
      <c r="A426" s="29" t="s">
        <v>555</v>
      </c>
      <c r="B426" s="27" t="s">
        <v>518</v>
      </c>
      <c r="C426" s="27" t="s">
        <v>498</v>
      </c>
      <c r="D426" s="40" t="s">
        <v>707</v>
      </c>
      <c r="E426" s="27" t="s">
        <v>83</v>
      </c>
      <c r="F426" s="25">
        <f>SUM(F427:F427)</f>
        <v>6571200</v>
      </c>
    </row>
    <row r="427" spans="1:6" ht="12.75">
      <c r="A427" s="26" t="s">
        <v>77</v>
      </c>
      <c r="B427" s="27" t="s">
        <v>518</v>
      </c>
      <c r="C427" s="27" t="s">
        <v>498</v>
      </c>
      <c r="D427" s="40" t="s">
        <v>707</v>
      </c>
      <c r="E427" s="27">
        <v>300</v>
      </c>
      <c r="F427" s="30">
        <v>6571200</v>
      </c>
    </row>
    <row r="428" spans="1:6" ht="25.5">
      <c r="A428" s="26" t="s">
        <v>854</v>
      </c>
      <c r="B428" s="27" t="s">
        <v>518</v>
      </c>
      <c r="C428" s="27" t="s">
        <v>498</v>
      </c>
      <c r="D428" s="40" t="s">
        <v>842</v>
      </c>
      <c r="E428" s="27"/>
      <c r="F428" s="30">
        <f>F429</f>
        <v>8851190</v>
      </c>
    </row>
    <row r="429" spans="1:6" ht="42" customHeight="1">
      <c r="A429" s="26" t="s">
        <v>840</v>
      </c>
      <c r="B429" s="27" t="s">
        <v>518</v>
      </c>
      <c r="C429" s="27" t="s">
        <v>498</v>
      </c>
      <c r="D429" s="40" t="s">
        <v>843</v>
      </c>
      <c r="E429" s="27"/>
      <c r="F429" s="30">
        <f>F431+F430</f>
        <v>8851190</v>
      </c>
    </row>
    <row r="430" spans="1:6" ht="12.75">
      <c r="A430" s="26" t="s">
        <v>209</v>
      </c>
      <c r="B430" s="27" t="s">
        <v>518</v>
      </c>
      <c r="C430" s="27" t="s">
        <v>498</v>
      </c>
      <c r="D430" s="40" t="s">
        <v>843</v>
      </c>
      <c r="E430" s="27">
        <v>200</v>
      </c>
      <c r="F430" s="30">
        <v>132768</v>
      </c>
    </row>
    <row r="431" spans="1:6" ht="12.75">
      <c r="A431" s="26" t="s">
        <v>202</v>
      </c>
      <c r="B431" s="27" t="s">
        <v>518</v>
      </c>
      <c r="C431" s="27" t="s">
        <v>498</v>
      </c>
      <c r="D431" s="40" t="s">
        <v>843</v>
      </c>
      <c r="E431" s="27">
        <v>400</v>
      </c>
      <c r="F431" s="30">
        <v>8718422</v>
      </c>
    </row>
    <row r="432" spans="1:6" ht="25.5">
      <c r="A432" s="37" t="s">
        <v>256</v>
      </c>
      <c r="B432" s="27">
        <v>10</v>
      </c>
      <c r="C432" s="27" t="s">
        <v>498</v>
      </c>
      <c r="D432" s="40" t="s">
        <v>521</v>
      </c>
      <c r="E432" s="27"/>
      <c r="F432" s="25">
        <f>F433</f>
        <v>4934676</v>
      </c>
    </row>
    <row r="433" spans="1:6" ht="25.5">
      <c r="A433" s="38" t="s">
        <v>257</v>
      </c>
      <c r="B433" s="27">
        <v>10</v>
      </c>
      <c r="C433" s="27" t="s">
        <v>498</v>
      </c>
      <c r="D433" s="41" t="s">
        <v>522</v>
      </c>
      <c r="E433" s="27"/>
      <c r="F433" s="25">
        <f>F434</f>
        <v>4934676</v>
      </c>
    </row>
    <row r="434" spans="1:6" ht="12.75">
      <c r="A434" s="39" t="s">
        <v>423</v>
      </c>
      <c r="B434" s="27">
        <v>10</v>
      </c>
      <c r="C434" s="27" t="s">
        <v>498</v>
      </c>
      <c r="D434" s="41" t="s">
        <v>125</v>
      </c>
      <c r="E434" s="27"/>
      <c r="F434" s="25">
        <f>F435</f>
        <v>4934676</v>
      </c>
    </row>
    <row r="435" spans="1:6" ht="12.75">
      <c r="A435" s="26" t="s">
        <v>302</v>
      </c>
      <c r="B435" s="27">
        <v>10</v>
      </c>
      <c r="C435" s="27" t="s">
        <v>498</v>
      </c>
      <c r="D435" s="40" t="s">
        <v>224</v>
      </c>
      <c r="E435" s="27"/>
      <c r="F435" s="25">
        <f>SUM(F436:F437)</f>
        <v>4934676</v>
      </c>
    </row>
    <row r="436" spans="1:6" ht="12.75">
      <c r="A436" s="26" t="s">
        <v>209</v>
      </c>
      <c r="B436" s="27">
        <v>10</v>
      </c>
      <c r="C436" s="27" t="s">
        <v>498</v>
      </c>
      <c r="D436" s="40" t="s">
        <v>224</v>
      </c>
      <c r="E436" s="27">
        <v>200</v>
      </c>
      <c r="F436" s="30">
        <v>19739</v>
      </c>
    </row>
    <row r="437" spans="1:6" ht="12.75">
      <c r="A437" s="26" t="s">
        <v>77</v>
      </c>
      <c r="B437" s="27">
        <v>10</v>
      </c>
      <c r="C437" s="27" t="s">
        <v>498</v>
      </c>
      <c r="D437" s="40" t="s">
        <v>224</v>
      </c>
      <c r="E437" s="27">
        <v>300</v>
      </c>
      <c r="F437" s="30">
        <v>4914937</v>
      </c>
    </row>
    <row r="438" spans="1:6" ht="38.25">
      <c r="A438" s="37" t="s">
        <v>919</v>
      </c>
      <c r="B438" s="27">
        <v>10</v>
      </c>
      <c r="C438" s="27" t="s">
        <v>498</v>
      </c>
      <c r="D438" s="40" t="s">
        <v>32</v>
      </c>
      <c r="E438" s="27"/>
      <c r="F438" s="30">
        <f>F439</f>
        <v>500000</v>
      </c>
    </row>
    <row r="439" spans="1:6" ht="25.5">
      <c r="A439" s="38" t="s">
        <v>920</v>
      </c>
      <c r="B439" s="27">
        <v>10</v>
      </c>
      <c r="C439" s="27" t="s">
        <v>498</v>
      </c>
      <c r="D439" s="41" t="s">
        <v>197</v>
      </c>
      <c r="E439" s="27"/>
      <c r="F439" s="30">
        <f>F440</f>
        <v>500000</v>
      </c>
    </row>
    <row r="440" spans="1:6" ht="25.5">
      <c r="A440" s="39" t="s">
        <v>921</v>
      </c>
      <c r="B440" s="27">
        <v>10</v>
      </c>
      <c r="C440" s="27" t="s">
        <v>498</v>
      </c>
      <c r="D440" s="41" t="s">
        <v>922</v>
      </c>
      <c r="E440" s="27"/>
      <c r="F440" s="30">
        <f>F441</f>
        <v>500000</v>
      </c>
    </row>
    <row r="441" spans="1:6" ht="12.75">
      <c r="A441" s="39" t="s">
        <v>923</v>
      </c>
      <c r="B441" s="27">
        <v>10</v>
      </c>
      <c r="C441" s="27" t="s">
        <v>498</v>
      </c>
      <c r="D441" s="40" t="s">
        <v>956</v>
      </c>
      <c r="E441" s="27"/>
      <c r="F441" s="30">
        <f>F442</f>
        <v>500000</v>
      </c>
    </row>
    <row r="442" spans="1:6" ht="12.75">
      <c r="A442" s="26" t="s">
        <v>77</v>
      </c>
      <c r="B442" s="27">
        <v>10</v>
      </c>
      <c r="C442" s="27" t="s">
        <v>498</v>
      </c>
      <c r="D442" s="40" t="s">
        <v>956</v>
      </c>
      <c r="E442" s="27">
        <v>300</v>
      </c>
      <c r="F442" s="30">
        <v>500000</v>
      </c>
    </row>
    <row r="443" spans="1:6" s="126" customFormat="1" ht="13.5">
      <c r="A443" s="123" t="s">
        <v>537</v>
      </c>
      <c r="B443" s="124" t="s">
        <v>518</v>
      </c>
      <c r="C443" s="124" t="s">
        <v>499</v>
      </c>
      <c r="D443" s="124"/>
      <c r="E443" s="124" t="s">
        <v>83</v>
      </c>
      <c r="F443" s="125">
        <f>F444+F461</f>
        <v>3960617</v>
      </c>
    </row>
    <row r="444" spans="1:6" ht="19.5" customHeight="1">
      <c r="A444" s="37" t="s">
        <v>154</v>
      </c>
      <c r="B444" s="27" t="s">
        <v>518</v>
      </c>
      <c r="C444" s="27" t="s">
        <v>499</v>
      </c>
      <c r="D444" s="40" t="s">
        <v>204</v>
      </c>
      <c r="E444" s="27" t="s">
        <v>83</v>
      </c>
      <c r="F444" s="25">
        <f>F445+F455</f>
        <v>3625917</v>
      </c>
    </row>
    <row r="445" spans="1:6" ht="39" customHeight="1">
      <c r="A445" s="38" t="s">
        <v>347</v>
      </c>
      <c r="B445" s="27" t="s">
        <v>518</v>
      </c>
      <c r="C445" s="27" t="s">
        <v>499</v>
      </c>
      <c r="D445" s="41" t="s">
        <v>6</v>
      </c>
      <c r="E445" s="28" t="s">
        <v>83</v>
      </c>
      <c r="F445" s="25">
        <f>F446+F451</f>
        <v>2621817</v>
      </c>
    </row>
    <row r="446" spans="1:6" ht="30.75" customHeight="1">
      <c r="A446" s="39" t="s">
        <v>708</v>
      </c>
      <c r="B446" s="27" t="s">
        <v>518</v>
      </c>
      <c r="C446" s="27" t="s">
        <v>499</v>
      </c>
      <c r="D446" s="41" t="s">
        <v>709</v>
      </c>
      <c r="E446" s="28"/>
      <c r="F446" s="25">
        <f>F447</f>
        <v>2342900</v>
      </c>
    </row>
    <row r="447" spans="1:6" ht="25.5">
      <c r="A447" s="29" t="s">
        <v>357</v>
      </c>
      <c r="B447" s="27" t="s">
        <v>518</v>
      </c>
      <c r="C447" s="27" t="s">
        <v>499</v>
      </c>
      <c r="D447" s="40" t="s">
        <v>710</v>
      </c>
      <c r="E447" s="27" t="s">
        <v>83</v>
      </c>
      <c r="F447" s="25">
        <f>SUM(F448:F450)</f>
        <v>2342900</v>
      </c>
    </row>
    <row r="448" spans="1:6" ht="38.25">
      <c r="A448" s="26" t="s">
        <v>682</v>
      </c>
      <c r="B448" s="27" t="s">
        <v>518</v>
      </c>
      <c r="C448" s="27" t="s">
        <v>499</v>
      </c>
      <c r="D448" s="40" t="s">
        <v>710</v>
      </c>
      <c r="E448" s="27">
        <v>100</v>
      </c>
      <c r="F448" s="30">
        <v>2232400</v>
      </c>
    </row>
    <row r="449" spans="1:6" ht="12.75">
      <c r="A449" s="26" t="s">
        <v>209</v>
      </c>
      <c r="B449" s="27" t="s">
        <v>518</v>
      </c>
      <c r="C449" s="27" t="s">
        <v>499</v>
      </c>
      <c r="D449" s="40" t="s">
        <v>710</v>
      </c>
      <c r="E449" s="28">
        <v>200</v>
      </c>
      <c r="F449" s="30">
        <v>110000</v>
      </c>
    </row>
    <row r="450" spans="1:6" ht="12.75">
      <c r="A450" s="26" t="s">
        <v>73</v>
      </c>
      <c r="B450" s="27" t="s">
        <v>518</v>
      </c>
      <c r="C450" s="27" t="s">
        <v>499</v>
      </c>
      <c r="D450" s="40" t="s">
        <v>710</v>
      </c>
      <c r="E450" s="28">
        <v>800</v>
      </c>
      <c r="F450" s="30">
        <v>500</v>
      </c>
    </row>
    <row r="451" spans="1:6" ht="38.25">
      <c r="A451" s="26" t="s">
        <v>662</v>
      </c>
      <c r="B451" s="27" t="s">
        <v>518</v>
      </c>
      <c r="C451" s="27" t="s">
        <v>499</v>
      </c>
      <c r="D451" s="40" t="s">
        <v>309</v>
      </c>
      <c r="E451" s="28"/>
      <c r="F451" s="30">
        <f>F452+F453+F454</f>
        <v>278917</v>
      </c>
    </row>
    <row r="452" spans="1:6" ht="38.25">
      <c r="A452" s="26" t="s">
        <v>682</v>
      </c>
      <c r="B452" s="27" t="s">
        <v>518</v>
      </c>
      <c r="C452" s="27" t="s">
        <v>499</v>
      </c>
      <c r="D452" s="40" t="s">
        <v>309</v>
      </c>
      <c r="E452" s="28">
        <v>100</v>
      </c>
      <c r="F452" s="30">
        <v>278917</v>
      </c>
    </row>
    <row r="453" spans="1:6" ht="12.75" hidden="1">
      <c r="A453" s="26" t="s">
        <v>209</v>
      </c>
      <c r="B453" s="27" t="s">
        <v>518</v>
      </c>
      <c r="C453" s="27" t="s">
        <v>499</v>
      </c>
      <c r="D453" s="40" t="s">
        <v>309</v>
      </c>
      <c r="E453" s="28">
        <v>200</v>
      </c>
      <c r="F453" s="30"/>
    </row>
    <row r="454" spans="1:6" ht="12.75" hidden="1">
      <c r="A454" s="49" t="s">
        <v>73</v>
      </c>
      <c r="B454" s="50" t="s">
        <v>518</v>
      </c>
      <c r="C454" s="50" t="s">
        <v>499</v>
      </c>
      <c r="D454" s="51" t="s">
        <v>309</v>
      </c>
      <c r="E454" s="85">
        <v>800</v>
      </c>
      <c r="F454" s="52"/>
    </row>
    <row r="455" spans="1:6" ht="38.25">
      <c r="A455" s="38" t="s">
        <v>164</v>
      </c>
      <c r="B455" s="27" t="s">
        <v>518</v>
      </c>
      <c r="C455" s="27" t="s">
        <v>499</v>
      </c>
      <c r="D455" s="41" t="s">
        <v>7</v>
      </c>
      <c r="E455" s="28" t="s">
        <v>83</v>
      </c>
      <c r="F455" s="25">
        <f>F456</f>
        <v>1004100</v>
      </c>
    </row>
    <row r="456" spans="1:6" ht="25.5">
      <c r="A456" s="39" t="s">
        <v>552</v>
      </c>
      <c r="B456" s="27" t="s">
        <v>518</v>
      </c>
      <c r="C456" s="27" t="s">
        <v>499</v>
      </c>
      <c r="D456" s="41" t="s">
        <v>559</v>
      </c>
      <c r="E456" s="28"/>
      <c r="F456" s="25">
        <f>F457</f>
        <v>1004100</v>
      </c>
    </row>
    <row r="457" spans="1:6" ht="30.75" customHeight="1">
      <c r="A457" s="26" t="s">
        <v>261</v>
      </c>
      <c r="B457" s="27" t="s">
        <v>518</v>
      </c>
      <c r="C457" s="27" t="s">
        <v>499</v>
      </c>
      <c r="D457" s="40" t="s">
        <v>418</v>
      </c>
      <c r="E457" s="28"/>
      <c r="F457" s="30">
        <f>SUM(F458:F460)</f>
        <v>1004100</v>
      </c>
    </row>
    <row r="458" spans="1:6" ht="38.25">
      <c r="A458" s="26" t="s">
        <v>682</v>
      </c>
      <c r="B458" s="27" t="s">
        <v>518</v>
      </c>
      <c r="C458" s="27" t="s">
        <v>499</v>
      </c>
      <c r="D458" s="40" t="s">
        <v>418</v>
      </c>
      <c r="E458" s="28">
        <v>100</v>
      </c>
      <c r="F458" s="30">
        <f>967900-9000</f>
        <v>958900</v>
      </c>
    </row>
    <row r="459" spans="1:6" ht="12.75">
      <c r="A459" s="26" t="s">
        <v>209</v>
      </c>
      <c r="B459" s="27" t="s">
        <v>518</v>
      </c>
      <c r="C459" s="27" t="s">
        <v>499</v>
      </c>
      <c r="D459" s="40" t="s">
        <v>418</v>
      </c>
      <c r="E459" s="92" t="s">
        <v>70</v>
      </c>
      <c r="F459" s="30">
        <f>35800+9000</f>
        <v>44800</v>
      </c>
    </row>
    <row r="460" spans="1:6" ht="12.75">
      <c r="A460" s="49" t="s">
        <v>73</v>
      </c>
      <c r="B460" s="27" t="s">
        <v>518</v>
      </c>
      <c r="C460" s="27" t="s">
        <v>499</v>
      </c>
      <c r="D460" s="40" t="s">
        <v>418</v>
      </c>
      <c r="E460" s="28">
        <v>800</v>
      </c>
      <c r="F460" s="30">
        <v>400</v>
      </c>
    </row>
    <row r="461" spans="1:6" ht="25.5">
      <c r="A461" s="37" t="s">
        <v>275</v>
      </c>
      <c r="B461" s="50" t="s">
        <v>518</v>
      </c>
      <c r="C461" s="50" t="s">
        <v>499</v>
      </c>
      <c r="D461" s="27" t="s">
        <v>12</v>
      </c>
      <c r="E461" s="27"/>
      <c r="F461" s="30">
        <f>F462</f>
        <v>334700</v>
      </c>
    </row>
    <row r="462" spans="1:6" ht="51">
      <c r="A462" s="38" t="s">
        <v>276</v>
      </c>
      <c r="B462" s="27" t="s">
        <v>518</v>
      </c>
      <c r="C462" s="27" t="s">
        <v>499</v>
      </c>
      <c r="D462" s="41" t="s">
        <v>13</v>
      </c>
      <c r="E462" s="28"/>
      <c r="F462" s="25">
        <f>F463</f>
        <v>334700</v>
      </c>
    </row>
    <row r="463" spans="1:6" ht="25.5">
      <c r="A463" s="39" t="s">
        <v>265</v>
      </c>
      <c r="B463" s="27" t="s">
        <v>518</v>
      </c>
      <c r="C463" s="27" t="s">
        <v>499</v>
      </c>
      <c r="D463" s="41" t="s">
        <v>254</v>
      </c>
      <c r="E463" s="28"/>
      <c r="F463" s="25">
        <f>F464</f>
        <v>334700</v>
      </c>
    </row>
    <row r="464" spans="1:6" ht="28.5" customHeight="1">
      <c r="A464" s="26" t="s">
        <v>103</v>
      </c>
      <c r="B464" s="27" t="s">
        <v>518</v>
      </c>
      <c r="C464" s="27" t="s">
        <v>499</v>
      </c>
      <c r="D464" s="40" t="s">
        <v>266</v>
      </c>
      <c r="E464" s="28"/>
      <c r="F464" s="30">
        <f>SUM(F465:F465)</f>
        <v>334700</v>
      </c>
    </row>
    <row r="465" spans="1:6" ht="39" customHeight="1">
      <c r="A465" s="26" t="s">
        <v>682</v>
      </c>
      <c r="B465" s="27" t="s">
        <v>518</v>
      </c>
      <c r="C465" s="27" t="s">
        <v>499</v>
      </c>
      <c r="D465" s="40" t="s">
        <v>266</v>
      </c>
      <c r="E465" s="28">
        <v>100</v>
      </c>
      <c r="F465" s="30">
        <v>334700</v>
      </c>
    </row>
    <row r="466" spans="1:6" ht="13.5">
      <c r="A466" s="19" t="s">
        <v>223</v>
      </c>
      <c r="B466" s="20" t="s">
        <v>501</v>
      </c>
      <c r="C466" s="56" t="s">
        <v>428</v>
      </c>
      <c r="D466" s="20" t="s">
        <v>83</v>
      </c>
      <c r="E466" s="20" t="s">
        <v>83</v>
      </c>
      <c r="F466" s="93">
        <f aca="true" t="shared" si="0" ref="F466:F471">F467</f>
        <v>100000</v>
      </c>
    </row>
    <row r="467" spans="1:6" s="126" customFormat="1" ht="13.5">
      <c r="A467" s="123" t="s">
        <v>406</v>
      </c>
      <c r="B467" s="124" t="s">
        <v>501</v>
      </c>
      <c r="C467" s="124" t="s">
        <v>497</v>
      </c>
      <c r="D467" s="124" t="s">
        <v>83</v>
      </c>
      <c r="E467" s="124" t="s">
        <v>83</v>
      </c>
      <c r="F467" s="125">
        <f t="shared" si="0"/>
        <v>100000</v>
      </c>
    </row>
    <row r="468" spans="1:6" ht="38.25">
      <c r="A468" s="37" t="s">
        <v>405</v>
      </c>
      <c r="B468" s="27" t="s">
        <v>501</v>
      </c>
      <c r="C468" s="27" t="s">
        <v>497</v>
      </c>
      <c r="D468" s="40" t="s">
        <v>404</v>
      </c>
      <c r="E468" s="27" t="s">
        <v>83</v>
      </c>
      <c r="F468" s="25">
        <f t="shared" si="0"/>
        <v>100000</v>
      </c>
    </row>
    <row r="469" spans="1:6" ht="38.25">
      <c r="A469" s="38" t="s">
        <v>403</v>
      </c>
      <c r="B469" s="27" t="s">
        <v>501</v>
      </c>
      <c r="C469" s="27" t="s">
        <v>497</v>
      </c>
      <c r="D469" s="40" t="s">
        <v>229</v>
      </c>
      <c r="E469" s="28" t="s">
        <v>83</v>
      </c>
      <c r="F469" s="25">
        <f t="shared" si="0"/>
        <v>100000</v>
      </c>
    </row>
    <row r="470" spans="1:6" ht="38.25">
      <c r="A470" s="39" t="s">
        <v>228</v>
      </c>
      <c r="B470" s="27" t="s">
        <v>501</v>
      </c>
      <c r="C470" s="27" t="s">
        <v>497</v>
      </c>
      <c r="D470" s="40" t="s">
        <v>227</v>
      </c>
      <c r="E470" s="28"/>
      <c r="F470" s="25">
        <f t="shared" si="0"/>
        <v>100000</v>
      </c>
    </row>
    <row r="471" spans="1:6" ht="38.25">
      <c r="A471" s="39" t="s">
        <v>226</v>
      </c>
      <c r="B471" s="27" t="s">
        <v>501</v>
      </c>
      <c r="C471" s="27" t="s">
        <v>497</v>
      </c>
      <c r="D471" s="40" t="s">
        <v>225</v>
      </c>
      <c r="E471" s="28"/>
      <c r="F471" s="25">
        <f t="shared" si="0"/>
        <v>100000</v>
      </c>
    </row>
    <row r="472" spans="1:6" ht="12.75">
      <c r="A472" s="49" t="s">
        <v>209</v>
      </c>
      <c r="B472" s="50" t="s">
        <v>501</v>
      </c>
      <c r="C472" s="50" t="s">
        <v>497</v>
      </c>
      <c r="D472" s="51" t="s">
        <v>225</v>
      </c>
      <c r="E472" s="85">
        <v>200</v>
      </c>
      <c r="F472" s="52">
        <v>100000</v>
      </c>
    </row>
    <row r="473" spans="1:6" ht="13.5">
      <c r="A473" s="19" t="s">
        <v>71</v>
      </c>
      <c r="B473" s="20" t="s">
        <v>95</v>
      </c>
      <c r="C473" s="56" t="s">
        <v>428</v>
      </c>
      <c r="D473" s="20" t="s">
        <v>83</v>
      </c>
      <c r="E473" s="20" t="s">
        <v>83</v>
      </c>
      <c r="F473" s="93">
        <f aca="true" t="shared" si="1" ref="F473:F478">F474</f>
        <v>55000</v>
      </c>
    </row>
    <row r="474" spans="1:6" s="126" customFormat="1" ht="13.5">
      <c r="A474" s="123" t="s">
        <v>72</v>
      </c>
      <c r="B474" s="124" t="s">
        <v>95</v>
      </c>
      <c r="C474" s="124" t="s">
        <v>495</v>
      </c>
      <c r="D474" s="124" t="s">
        <v>83</v>
      </c>
      <c r="E474" s="124" t="s">
        <v>83</v>
      </c>
      <c r="F474" s="125">
        <f t="shared" si="1"/>
        <v>55000</v>
      </c>
    </row>
    <row r="475" spans="1:6" ht="12.75">
      <c r="A475" s="37" t="s">
        <v>163</v>
      </c>
      <c r="B475" s="27" t="s">
        <v>95</v>
      </c>
      <c r="C475" s="27" t="s">
        <v>495</v>
      </c>
      <c r="D475" s="40" t="s">
        <v>645</v>
      </c>
      <c r="E475" s="27" t="s">
        <v>83</v>
      </c>
      <c r="F475" s="25">
        <f t="shared" si="1"/>
        <v>55000</v>
      </c>
    </row>
    <row r="476" spans="1:6" ht="25.5">
      <c r="A476" s="38" t="s">
        <v>358</v>
      </c>
      <c r="B476" s="27" t="s">
        <v>95</v>
      </c>
      <c r="C476" s="27" t="s">
        <v>495</v>
      </c>
      <c r="D476" s="40" t="s">
        <v>113</v>
      </c>
      <c r="E476" s="28" t="s">
        <v>83</v>
      </c>
      <c r="F476" s="25">
        <f t="shared" si="1"/>
        <v>55000</v>
      </c>
    </row>
    <row r="477" spans="1:6" ht="38.25">
      <c r="A477" s="39" t="s">
        <v>112</v>
      </c>
      <c r="B477" s="27" t="s">
        <v>95</v>
      </c>
      <c r="C477" s="27" t="s">
        <v>495</v>
      </c>
      <c r="D477" s="40" t="s">
        <v>114</v>
      </c>
      <c r="E477" s="28"/>
      <c r="F477" s="25">
        <f t="shared" si="1"/>
        <v>55000</v>
      </c>
    </row>
    <row r="478" spans="1:6" ht="12.75">
      <c r="A478" s="39" t="s">
        <v>115</v>
      </c>
      <c r="B478" s="27" t="s">
        <v>95</v>
      </c>
      <c r="C478" s="27" t="s">
        <v>495</v>
      </c>
      <c r="D478" s="40" t="s">
        <v>116</v>
      </c>
      <c r="E478" s="27" t="s">
        <v>83</v>
      </c>
      <c r="F478" s="25">
        <f t="shared" si="1"/>
        <v>55000</v>
      </c>
    </row>
    <row r="479" spans="1:6" ht="12.75">
      <c r="A479" s="49" t="s">
        <v>459</v>
      </c>
      <c r="B479" s="50" t="s">
        <v>95</v>
      </c>
      <c r="C479" s="50" t="s">
        <v>495</v>
      </c>
      <c r="D479" s="51" t="s">
        <v>116</v>
      </c>
      <c r="E479" s="50" t="s">
        <v>78</v>
      </c>
      <c r="F479" s="52">
        <v>55000</v>
      </c>
    </row>
  </sheetData>
  <sheetProtection/>
  <mergeCells count="2">
    <mergeCell ref="B3:F3"/>
    <mergeCell ref="A4:F4"/>
  </mergeCells>
  <printOptions/>
  <pageMargins left="0.984251968503937" right="0.3937007874015748" top="0.3937007874015748" bottom="0.3937007874015748" header="0.31496062992125984" footer="0.31496062992125984"/>
  <pageSetup fitToHeight="0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66FF"/>
  </sheetPr>
  <dimension ref="A1:I380"/>
  <sheetViews>
    <sheetView zoomScalePageLayoutView="0" workbookViewId="0" topLeftCell="A1">
      <selection activeCell="A258" sqref="A258:IV258"/>
    </sheetView>
  </sheetViews>
  <sheetFormatPr defaultColWidth="9.140625" defaultRowHeight="12.75"/>
  <cols>
    <col min="1" max="1" width="49.7109375" style="97" customWidth="1"/>
    <col min="2" max="2" width="3.8515625" style="97" customWidth="1"/>
    <col min="3" max="3" width="4.57421875" style="97" customWidth="1"/>
    <col min="4" max="4" width="13.140625" style="97" customWidth="1"/>
    <col min="5" max="5" width="4.57421875" style="97" customWidth="1"/>
    <col min="6" max="7" width="13.8515625" style="122" customWidth="1"/>
    <col min="8" max="8" width="10.421875" style="97" customWidth="1"/>
    <col min="9" max="16384" width="9.140625" style="97" customWidth="1"/>
  </cols>
  <sheetData>
    <row r="1" spans="1:7" ht="12.75">
      <c r="A1" s="226"/>
      <c r="B1" s="95"/>
      <c r="C1" s="95"/>
      <c r="D1" s="95"/>
      <c r="E1" s="95"/>
      <c r="F1" s="96"/>
      <c r="G1" s="96" t="s">
        <v>841</v>
      </c>
    </row>
    <row r="2" spans="1:7" ht="12.75">
      <c r="A2" s="226"/>
      <c r="B2" s="95"/>
      <c r="C2" s="95"/>
      <c r="D2" s="95"/>
      <c r="E2" s="95"/>
      <c r="F2" s="6"/>
      <c r="G2" s="6" t="s">
        <v>244</v>
      </c>
    </row>
    <row r="3" spans="1:9" ht="12.75">
      <c r="A3" s="389" t="s">
        <v>981</v>
      </c>
      <c r="B3" s="389"/>
      <c r="C3" s="389"/>
      <c r="D3" s="389"/>
      <c r="E3" s="389"/>
      <c r="F3" s="389"/>
      <c r="G3" s="389"/>
      <c r="H3" s="98"/>
      <c r="I3" s="98"/>
    </row>
    <row r="4" spans="1:7" ht="38.25">
      <c r="A4" s="227" t="s">
        <v>924</v>
      </c>
      <c r="B4" s="99"/>
      <c r="C4" s="99"/>
      <c r="D4" s="99"/>
      <c r="E4" s="99"/>
      <c r="F4" s="100"/>
      <c r="G4" s="100"/>
    </row>
    <row r="5" spans="1:7" ht="12.75">
      <c r="A5" s="7"/>
      <c r="B5" s="8"/>
      <c r="C5" s="8"/>
      <c r="D5" s="8"/>
      <c r="E5" s="8"/>
      <c r="F5" s="9"/>
      <c r="G5" s="9" t="s">
        <v>84</v>
      </c>
    </row>
    <row r="6" spans="1:7" ht="21">
      <c r="A6" s="228" t="s">
        <v>80</v>
      </c>
      <c r="B6" s="10" t="s">
        <v>488</v>
      </c>
      <c r="C6" s="10" t="s">
        <v>489</v>
      </c>
      <c r="D6" s="10" t="s">
        <v>490</v>
      </c>
      <c r="E6" s="10" t="s">
        <v>491</v>
      </c>
      <c r="F6" s="101" t="s">
        <v>847</v>
      </c>
      <c r="G6" s="101" t="s">
        <v>925</v>
      </c>
    </row>
    <row r="7" spans="1:7" ht="12.75">
      <c r="A7" s="13" t="s">
        <v>68</v>
      </c>
      <c r="B7" s="14" t="s">
        <v>81</v>
      </c>
      <c r="C7" s="14" t="s">
        <v>69</v>
      </c>
      <c r="D7" s="14" t="s">
        <v>492</v>
      </c>
      <c r="E7" s="14" t="s">
        <v>493</v>
      </c>
      <c r="F7" s="12" t="s">
        <v>494</v>
      </c>
      <c r="G7" s="102">
        <v>7</v>
      </c>
    </row>
    <row r="8" spans="1:7" ht="12.75">
      <c r="A8" s="16" t="s">
        <v>85</v>
      </c>
      <c r="B8" s="17" t="s">
        <v>83</v>
      </c>
      <c r="C8" s="17" t="s">
        <v>83</v>
      </c>
      <c r="D8" s="17" t="s">
        <v>83</v>
      </c>
      <c r="E8" s="17" t="s">
        <v>83</v>
      </c>
      <c r="F8" s="18">
        <f>F9+F90+F96+F108+F155+F181+F266+F281+F287+F366+F373+F380</f>
        <v>421581999.38</v>
      </c>
      <c r="G8" s="18">
        <f>G9+G90+G96+G108+G155+G181+G266+G281+G287+G366+G373+G380</f>
        <v>402794413</v>
      </c>
    </row>
    <row r="9" spans="1:7" ht="18" customHeight="1">
      <c r="A9" s="19" t="s">
        <v>557</v>
      </c>
      <c r="B9" s="20" t="s">
        <v>495</v>
      </c>
      <c r="C9" s="21" t="s">
        <v>428</v>
      </c>
      <c r="D9" s="20" t="s">
        <v>83</v>
      </c>
      <c r="E9" s="20" t="s">
        <v>83</v>
      </c>
      <c r="F9" s="22">
        <f>F10+F15+F22+F38+F43</f>
        <v>43670944</v>
      </c>
      <c r="G9" s="22">
        <f>G10+G15+G22+G38+G43</f>
        <v>46927289</v>
      </c>
    </row>
    <row r="10" spans="1:7" ht="29.25" customHeight="1">
      <c r="A10" s="23" t="s">
        <v>496</v>
      </c>
      <c r="B10" s="24" t="s">
        <v>495</v>
      </c>
      <c r="C10" s="24" t="s">
        <v>497</v>
      </c>
      <c r="D10" s="24" t="s">
        <v>83</v>
      </c>
      <c r="E10" s="24" t="s">
        <v>83</v>
      </c>
      <c r="F10" s="25">
        <f aca="true" t="shared" si="0" ref="F10:G13">F11</f>
        <v>1010424</v>
      </c>
      <c r="G10" s="25">
        <f t="shared" si="0"/>
        <v>1069861</v>
      </c>
    </row>
    <row r="11" spans="1:7" ht="25.5">
      <c r="A11" s="26" t="s">
        <v>547</v>
      </c>
      <c r="B11" s="27" t="s">
        <v>495</v>
      </c>
      <c r="C11" s="27" t="s">
        <v>497</v>
      </c>
      <c r="D11" s="27" t="s">
        <v>638</v>
      </c>
      <c r="E11" s="27" t="s">
        <v>83</v>
      </c>
      <c r="F11" s="25">
        <f t="shared" si="0"/>
        <v>1010424</v>
      </c>
      <c r="G11" s="25">
        <f t="shared" si="0"/>
        <v>1069861</v>
      </c>
    </row>
    <row r="12" spans="1:7" ht="12.75">
      <c r="A12" s="26" t="s">
        <v>333</v>
      </c>
      <c r="B12" s="27" t="s">
        <v>495</v>
      </c>
      <c r="C12" s="27" t="s">
        <v>497</v>
      </c>
      <c r="D12" s="27" t="s">
        <v>639</v>
      </c>
      <c r="E12" s="28" t="s">
        <v>83</v>
      </c>
      <c r="F12" s="25">
        <f t="shared" si="0"/>
        <v>1010424</v>
      </c>
      <c r="G12" s="25">
        <f t="shared" si="0"/>
        <v>1069861</v>
      </c>
    </row>
    <row r="13" spans="1:7" ht="25.5">
      <c r="A13" s="29" t="s">
        <v>679</v>
      </c>
      <c r="B13" s="27" t="s">
        <v>495</v>
      </c>
      <c r="C13" s="27" t="s">
        <v>497</v>
      </c>
      <c r="D13" s="27" t="s">
        <v>640</v>
      </c>
      <c r="E13" s="27" t="s">
        <v>83</v>
      </c>
      <c r="F13" s="25">
        <f t="shared" si="0"/>
        <v>1010424</v>
      </c>
      <c r="G13" s="25">
        <f t="shared" si="0"/>
        <v>1069861</v>
      </c>
    </row>
    <row r="14" spans="1:7" ht="53.25" customHeight="1">
      <c r="A14" s="26" t="s">
        <v>682</v>
      </c>
      <c r="B14" s="27" t="s">
        <v>495</v>
      </c>
      <c r="C14" s="27" t="s">
        <v>497</v>
      </c>
      <c r="D14" s="27" t="s">
        <v>640</v>
      </c>
      <c r="E14" s="27" t="s">
        <v>556</v>
      </c>
      <c r="F14" s="30">
        <v>1010424</v>
      </c>
      <c r="G14" s="30">
        <v>1069861</v>
      </c>
    </row>
    <row r="15" spans="1:7" ht="51">
      <c r="A15" s="23" t="s">
        <v>669</v>
      </c>
      <c r="B15" s="24" t="s">
        <v>495</v>
      </c>
      <c r="C15" s="24" t="s">
        <v>498</v>
      </c>
      <c r="D15" s="24" t="s">
        <v>83</v>
      </c>
      <c r="E15" s="24" t="s">
        <v>83</v>
      </c>
      <c r="F15" s="25">
        <f aca="true" t="shared" si="1" ref="F15:G17">F16</f>
        <v>10731493</v>
      </c>
      <c r="G15" s="25">
        <f t="shared" si="1"/>
        <v>11298274</v>
      </c>
    </row>
    <row r="16" spans="1:7" ht="12.75">
      <c r="A16" s="26" t="s">
        <v>435</v>
      </c>
      <c r="B16" s="27" t="s">
        <v>495</v>
      </c>
      <c r="C16" s="27" t="s">
        <v>498</v>
      </c>
      <c r="D16" s="27" t="s">
        <v>641</v>
      </c>
      <c r="E16" s="27" t="s">
        <v>83</v>
      </c>
      <c r="F16" s="25">
        <f t="shared" si="1"/>
        <v>10731493</v>
      </c>
      <c r="G16" s="25">
        <f t="shared" si="1"/>
        <v>11298274</v>
      </c>
    </row>
    <row r="17" spans="1:7" ht="12.75">
      <c r="A17" s="26" t="s">
        <v>439</v>
      </c>
      <c r="B17" s="27" t="s">
        <v>495</v>
      </c>
      <c r="C17" s="27" t="s">
        <v>498</v>
      </c>
      <c r="D17" s="27" t="s">
        <v>642</v>
      </c>
      <c r="E17" s="28" t="s">
        <v>83</v>
      </c>
      <c r="F17" s="25">
        <f t="shared" si="1"/>
        <v>10731493</v>
      </c>
      <c r="G17" s="25">
        <f t="shared" si="1"/>
        <v>11298274</v>
      </c>
    </row>
    <row r="18" spans="1:7" ht="25.5">
      <c r="A18" s="29" t="s">
        <v>679</v>
      </c>
      <c r="B18" s="27" t="s">
        <v>495</v>
      </c>
      <c r="C18" s="27" t="s">
        <v>498</v>
      </c>
      <c r="D18" s="27" t="s">
        <v>644</v>
      </c>
      <c r="E18" s="27" t="s">
        <v>83</v>
      </c>
      <c r="F18" s="25">
        <f>SUM(F19:F21)</f>
        <v>10731493</v>
      </c>
      <c r="G18" s="25">
        <f>SUM(G19:G21)</f>
        <v>11298274</v>
      </c>
    </row>
    <row r="19" spans="1:7" ht="54" customHeight="1">
      <c r="A19" s="26" t="s">
        <v>682</v>
      </c>
      <c r="B19" s="27" t="s">
        <v>495</v>
      </c>
      <c r="C19" s="27" t="s">
        <v>498</v>
      </c>
      <c r="D19" s="27" t="s">
        <v>644</v>
      </c>
      <c r="E19" s="27">
        <v>100</v>
      </c>
      <c r="F19" s="30">
        <v>9886354</v>
      </c>
      <c r="G19" s="30">
        <v>10467904</v>
      </c>
    </row>
    <row r="20" spans="1:7" ht="25.5">
      <c r="A20" s="26" t="s">
        <v>209</v>
      </c>
      <c r="B20" s="27" t="s">
        <v>495</v>
      </c>
      <c r="C20" s="27" t="s">
        <v>498</v>
      </c>
      <c r="D20" s="27" t="s">
        <v>644</v>
      </c>
      <c r="E20" s="27">
        <v>200</v>
      </c>
      <c r="F20" s="30">
        <v>721953</v>
      </c>
      <c r="G20" s="30">
        <v>707184</v>
      </c>
    </row>
    <row r="21" spans="1:7" ht="12.75">
      <c r="A21" s="26" t="s">
        <v>73</v>
      </c>
      <c r="B21" s="27" t="s">
        <v>495</v>
      </c>
      <c r="C21" s="27" t="s">
        <v>498</v>
      </c>
      <c r="D21" s="27" t="s">
        <v>644</v>
      </c>
      <c r="E21" s="27">
        <v>800</v>
      </c>
      <c r="F21" s="30">
        <v>123186</v>
      </c>
      <c r="G21" s="30">
        <v>123186</v>
      </c>
    </row>
    <row r="22" spans="1:7" ht="37.5" customHeight="1">
      <c r="A22" s="23" t="s">
        <v>321</v>
      </c>
      <c r="B22" s="24" t="s">
        <v>495</v>
      </c>
      <c r="C22" s="24" t="s">
        <v>499</v>
      </c>
      <c r="D22" s="24" t="s">
        <v>83</v>
      </c>
      <c r="E22" s="24" t="s">
        <v>83</v>
      </c>
      <c r="F22" s="25">
        <f>F23+F30</f>
        <v>4616593</v>
      </c>
      <c r="G22" s="25">
        <f>G23+G30</f>
        <v>4883617</v>
      </c>
    </row>
    <row r="23" spans="1:7" ht="25.5">
      <c r="A23" s="37" t="s">
        <v>163</v>
      </c>
      <c r="B23" s="27" t="s">
        <v>495</v>
      </c>
      <c r="C23" s="27" t="s">
        <v>499</v>
      </c>
      <c r="D23" s="27" t="s">
        <v>645</v>
      </c>
      <c r="E23" s="27" t="s">
        <v>83</v>
      </c>
      <c r="F23" s="25">
        <f aca="true" t="shared" si="2" ref="F23:G25">F24</f>
        <v>3589561</v>
      </c>
      <c r="G23" s="25">
        <f t="shared" si="2"/>
        <v>3796171</v>
      </c>
    </row>
    <row r="24" spans="1:7" ht="51">
      <c r="A24" s="38" t="s">
        <v>165</v>
      </c>
      <c r="B24" s="27" t="s">
        <v>495</v>
      </c>
      <c r="C24" s="27" t="s">
        <v>499</v>
      </c>
      <c r="D24" s="27" t="s">
        <v>646</v>
      </c>
      <c r="E24" s="28" t="s">
        <v>83</v>
      </c>
      <c r="F24" s="25">
        <f t="shared" si="2"/>
        <v>3589561</v>
      </c>
      <c r="G24" s="25">
        <f t="shared" si="2"/>
        <v>3796171</v>
      </c>
    </row>
    <row r="25" spans="1:7" ht="38.25">
      <c r="A25" s="39" t="s">
        <v>558</v>
      </c>
      <c r="B25" s="27" t="s">
        <v>495</v>
      </c>
      <c r="C25" s="27" t="s">
        <v>499</v>
      </c>
      <c r="D25" s="27" t="s">
        <v>291</v>
      </c>
      <c r="E25" s="28"/>
      <c r="F25" s="25">
        <f t="shared" si="2"/>
        <v>3589561</v>
      </c>
      <c r="G25" s="25">
        <f t="shared" si="2"/>
        <v>3796171</v>
      </c>
    </row>
    <row r="26" spans="1:7" ht="25.5">
      <c r="A26" s="29" t="s">
        <v>679</v>
      </c>
      <c r="B26" s="27" t="s">
        <v>495</v>
      </c>
      <c r="C26" s="27" t="s">
        <v>499</v>
      </c>
      <c r="D26" s="27" t="s">
        <v>647</v>
      </c>
      <c r="E26" s="27" t="s">
        <v>83</v>
      </c>
      <c r="F26" s="25">
        <f>SUM(F27:F29)</f>
        <v>3589561</v>
      </c>
      <c r="G26" s="25">
        <f>SUM(G27:G29)</f>
        <v>3796171</v>
      </c>
    </row>
    <row r="27" spans="1:7" ht="54" customHeight="1">
      <c r="A27" s="26" t="s">
        <v>682</v>
      </c>
      <c r="B27" s="27" t="s">
        <v>495</v>
      </c>
      <c r="C27" s="27" t="s">
        <v>499</v>
      </c>
      <c r="D27" s="27" t="s">
        <v>647</v>
      </c>
      <c r="E27" s="27">
        <v>100</v>
      </c>
      <c r="F27" s="30">
        <v>3512357</v>
      </c>
      <c r="G27" s="30">
        <v>3718967</v>
      </c>
    </row>
    <row r="28" spans="1:7" ht="25.5">
      <c r="A28" s="26" t="s">
        <v>209</v>
      </c>
      <c r="B28" s="27" t="s">
        <v>495</v>
      </c>
      <c r="C28" s="27" t="s">
        <v>499</v>
      </c>
      <c r="D28" s="27" t="s">
        <v>647</v>
      </c>
      <c r="E28" s="27" t="s">
        <v>70</v>
      </c>
      <c r="F28" s="30">
        <v>77204</v>
      </c>
      <c r="G28" s="30">
        <v>77204</v>
      </c>
    </row>
    <row r="29" spans="1:7" ht="12.75" hidden="1">
      <c r="A29" s="26" t="s">
        <v>73</v>
      </c>
      <c r="B29" s="27" t="s">
        <v>495</v>
      </c>
      <c r="C29" s="27" t="s">
        <v>499</v>
      </c>
      <c r="D29" s="27" t="s">
        <v>647</v>
      </c>
      <c r="E29" s="27">
        <v>800</v>
      </c>
      <c r="F29" s="30"/>
      <c r="G29" s="30"/>
    </row>
    <row r="30" spans="1:7" ht="25.5">
      <c r="A30" s="37" t="s">
        <v>161</v>
      </c>
      <c r="B30" s="27" t="s">
        <v>495</v>
      </c>
      <c r="C30" s="27" t="s">
        <v>499</v>
      </c>
      <c r="D30" s="40" t="s">
        <v>648</v>
      </c>
      <c r="E30" s="28" t="s">
        <v>83</v>
      </c>
      <c r="F30" s="25">
        <f>F31+F34</f>
        <v>1027032</v>
      </c>
      <c r="G30" s="25">
        <f>G31+G34</f>
        <v>1087446</v>
      </c>
    </row>
    <row r="31" spans="1:7" ht="25.5">
      <c r="A31" s="38" t="s">
        <v>162</v>
      </c>
      <c r="B31" s="27" t="s">
        <v>495</v>
      </c>
      <c r="C31" s="27" t="s">
        <v>499</v>
      </c>
      <c r="D31" s="41" t="s">
        <v>649</v>
      </c>
      <c r="E31" s="27" t="s">
        <v>83</v>
      </c>
      <c r="F31" s="25">
        <f>F32</f>
        <v>599787</v>
      </c>
      <c r="G31" s="25">
        <f>G32</f>
        <v>635069</v>
      </c>
    </row>
    <row r="32" spans="1:7" ht="25.5">
      <c r="A32" s="29" t="s">
        <v>679</v>
      </c>
      <c r="B32" s="27" t="s">
        <v>495</v>
      </c>
      <c r="C32" s="27" t="s">
        <v>499</v>
      </c>
      <c r="D32" s="40" t="s">
        <v>650</v>
      </c>
      <c r="E32" s="27"/>
      <c r="F32" s="25">
        <f>SUM(F33:F33)</f>
        <v>599787</v>
      </c>
      <c r="G32" s="25">
        <f>SUM(G33:G33)</f>
        <v>635069</v>
      </c>
    </row>
    <row r="33" spans="1:7" ht="53.25" customHeight="1">
      <c r="A33" s="26" t="s">
        <v>682</v>
      </c>
      <c r="B33" s="27" t="s">
        <v>495</v>
      </c>
      <c r="C33" s="27" t="s">
        <v>499</v>
      </c>
      <c r="D33" s="40" t="s">
        <v>650</v>
      </c>
      <c r="E33" s="27">
        <v>100</v>
      </c>
      <c r="F33" s="30">
        <v>599787</v>
      </c>
      <c r="G33" s="30">
        <v>635069</v>
      </c>
    </row>
    <row r="34" spans="1:7" ht="25.5">
      <c r="A34" s="26" t="s">
        <v>38</v>
      </c>
      <c r="B34" s="27" t="s">
        <v>495</v>
      </c>
      <c r="C34" s="27" t="s">
        <v>499</v>
      </c>
      <c r="D34" s="41" t="s">
        <v>37</v>
      </c>
      <c r="E34" s="27"/>
      <c r="F34" s="25">
        <f>F35</f>
        <v>427245</v>
      </c>
      <c r="G34" s="25">
        <f>G35</f>
        <v>452377</v>
      </c>
    </row>
    <row r="35" spans="1:7" ht="25.5">
      <c r="A35" s="29" t="s">
        <v>679</v>
      </c>
      <c r="B35" s="27" t="s">
        <v>495</v>
      </c>
      <c r="C35" s="27" t="s">
        <v>499</v>
      </c>
      <c r="D35" s="40" t="s">
        <v>36</v>
      </c>
      <c r="E35" s="27"/>
      <c r="F35" s="25">
        <f>SUM(F36:F37)</f>
        <v>427245</v>
      </c>
      <c r="G35" s="25">
        <f>SUM(G36:G37)</f>
        <v>452377</v>
      </c>
    </row>
    <row r="36" spans="1:7" ht="54.75" customHeight="1">
      <c r="A36" s="26" t="s">
        <v>682</v>
      </c>
      <c r="B36" s="27" t="s">
        <v>495</v>
      </c>
      <c r="C36" s="27" t="s">
        <v>499</v>
      </c>
      <c r="D36" s="40" t="s">
        <v>36</v>
      </c>
      <c r="E36" s="27">
        <v>100</v>
      </c>
      <c r="F36" s="30">
        <v>427245</v>
      </c>
      <c r="G36" s="30">
        <v>452377</v>
      </c>
    </row>
    <row r="37" spans="1:7" ht="25.5" hidden="1">
      <c r="A37" s="26" t="s">
        <v>209</v>
      </c>
      <c r="B37" s="27" t="s">
        <v>495</v>
      </c>
      <c r="C37" s="27" t="s">
        <v>499</v>
      </c>
      <c r="D37" s="40" t="s">
        <v>36</v>
      </c>
      <c r="E37" s="27">
        <v>200</v>
      </c>
      <c r="F37" s="30"/>
      <c r="G37" s="30"/>
    </row>
    <row r="38" spans="1:7" ht="12.75">
      <c r="A38" s="23" t="s">
        <v>500</v>
      </c>
      <c r="B38" s="24" t="s">
        <v>495</v>
      </c>
      <c r="C38" s="24" t="s">
        <v>501</v>
      </c>
      <c r="D38" s="24" t="s">
        <v>83</v>
      </c>
      <c r="E38" s="24" t="s">
        <v>83</v>
      </c>
      <c r="F38" s="25">
        <f aca="true" t="shared" si="3" ref="F38:G41">F39</f>
        <v>100000</v>
      </c>
      <c r="G38" s="25">
        <f t="shared" si="3"/>
        <v>300000</v>
      </c>
    </row>
    <row r="39" spans="1:7" ht="12.75">
      <c r="A39" s="26" t="s">
        <v>166</v>
      </c>
      <c r="B39" s="27" t="s">
        <v>495</v>
      </c>
      <c r="C39" s="27" t="s">
        <v>501</v>
      </c>
      <c r="D39" s="27" t="s">
        <v>651</v>
      </c>
      <c r="E39" s="27" t="s">
        <v>83</v>
      </c>
      <c r="F39" s="25">
        <f t="shared" si="3"/>
        <v>100000</v>
      </c>
      <c r="G39" s="25">
        <f t="shared" si="3"/>
        <v>300000</v>
      </c>
    </row>
    <row r="40" spans="1:7" ht="12.75">
      <c r="A40" s="26" t="s">
        <v>500</v>
      </c>
      <c r="B40" s="27" t="s">
        <v>495</v>
      </c>
      <c r="C40" s="27" t="s">
        <v>501</v>
      </c>
      <c r="D40" s="27" t="s">
        <v>652</v>
      </c>
      <c r="E40" s="28" t="s">
        <v>83</v>
      </c>
      <c r="F40" s="25">
        <f t="shared" si="3"/>
        <v>100000</v>
      </c>
      <c r="G40" s="25">
        <f t="shared" si="3"/>
        <v>300000</v>
      </c>
    </row>
    <row r="41" spans="1:7" ht="15" customHeight="1">
      <c r="A41" s="29" t="s">
        <v>242</v>
      </c>
      <c r="B41" s="27" t="s">
        <v>495</v>
      </c>
      <c r="C41" s="27" t="s">
        <v>501</v>
      </c>
      <c r="D41" s="27" t="s">
        <v>203</v>
      </c>
      <c r="E41" s="27" t="s">
        <v>83</v>
      </c>
      <c r="F41" s="25">
        <f t="shared" si="3"/>
        <v>100000</v>
      </c>
      <c r="G41" s="25">
        <f t="shared" si="3"/>
        <v>300000</v>
      </c>
    </row>
    <row r="42" spans="1:7" ht="12.75">
      <c r="A42" s="26" t="s">
        <v>73</v>
      </c>
      <c r="B42" s="27" t="s">
        <v>495</v>
      </c>
      <c r="C42" s="27" t="s">
        <v>501</v>
      </c>
      <c r="D42" s="27" t="s">
        <v>203</v>
      </c>
      <c r="E42" s="27" t="s">
        <v>74</v>
      </c>
      <c r="F42" s="30">
        <v>100000</v>
      </c>
      <c r="G42" s="30">
        <v>300000</v>
      </c>
    </row>
    <row r="43" spans="1:7" ht="12.75">
      <c r="A43" s="23" t="s">
        <v>437</v>
      </c>
      <c r="B43" s="24" t="s">
        <v>495</v>
      </c>
      <c r="C43" s="24" t="s">
        <v>95</v>
      </c>
      <c r="D43" s="24" t="s">
        <v>83</v>
      </c>
      <c r="E43" s="24" t="s">
        <v>83</v>
      </c>
      <c r="F43" s="25">
        <f>F44+F50+F63+F73+F77+F68+F56</f>
        <v>27212434</v>
      </c>
      <c r="G43" s="25">
        <f>G44+G50+G63+G73+G77+G68+G56</f>
        <v>29375537</v>
      </c>
    </row>
    <row r="44" spans="1:7" ht="38.25" customHeight="1">
      <c r="A44" s="37" t="s">
        <v>952</v>
      </c>
      <c r="B44" s="27" t="s">
        <v>495</v>
      </c>
      <c r="C44" s="27" t="s">
        <v>95</v>
      </c>
      <c r="D44" s="40" t="s">
        <v>8</v>
      </c>
      <c r="E44" s="27" t="s">
        <v>83</v>
      </c>
      <c r="F44" s="25">
        <f aca="true" t="shared" si="4" ref="F44:G46">F45</f>
        <v>1117781</v>
      </c>
      <c r="G44" s="25">
        <f t="shared" si="4"/>
        <v>1500458</v>
      </c>
    </row>
    <row r="45" spans="1:7" ht="25.5">
      <c r="A45" s="23" t="s">
        <v>442</v>
      </c>
      <c r="B45" s="27" t="s">
        <v>495</v>
      </c>
      <c r="C45" s="27" t="s">
        <v>95</v>
      </c>
      <c r="D45" s="40" t="s">
        <v>9</v>
      </c>
      <c r="E45" s="27" t="s">
        <v>83</v>
      </c>
      <c r="F45" s="25">
        <f t="shared" si="4"/>
        <v>1117781</v>
      </c>
      <c r="G45" s="25">
        <f t="shared" si="4"/>
        <v>1500458</v>
      </c>
    </row>
    <row r="46" spans="1:7" ht="38.25">
      <c r="A46" s="39" t="s">
        <v>35</v>
      </c>
      <c r="B46" s="27" t="s">
        <v>495</v>
      </c>
      <c r="C46" s="27" t="s">
        <v>95</v>
      </c>
      <c r="D46" s="40" t="s">
        <v>10</v>
      </c>
      <c r="E46" s="27"/>
      <c r="F46" s="25">
        <f t="shared" si="4"/>
        <v>1117781</v>
      </c>
      <c r="G46" s="25">
        <f t="shared" si="4"/>
        <v>1500458</v>
      </c>
    </row>
    <row r="47" spans="1:7" ht="12.75">
      <c r="A47" s="29" t="s">
        <v>262</v>
      </c>
      <c r="B47" s="27" t="s">
        <v>495</v>
      </c>
      <c r="C47" s="27" t="s">
        <v>95</v>
      </c>
      <c r="D47" s="40" t="s">
        <v>11</v>
      </c>
      <c r="E47" s="27" t="s">
        <v>83</v>
      </c>
      <c r="F47" s="25">
        <f>SUM(F48:F49)</f>
        <v>1117781</v>
      </c>
      <c r="G47" s="25">
        <f>SUM(G48:G49)</f>
        <v>1500458</v>
      </c>
    </row>
    <row r="48" spans="1:7" ht="25.5">
      <c r="A48" s="26" t="s">
        <v>209</v>
      </c>
      <c r="B48" s="27" t="s">
        <v>495</v>
      </c>
      <c r="C48" s="27" t="s">
        <v>95</v>
      </c>
      <c r="D48" s="40" t="s">
        <v>11</v>
      </c>
      <c r="E48" s="27" t="s">
        <v>70</v>
      </c>
      <c r="F48" s="30">
        <f>203899+317323</f>
        <v>521222</v>
      </c>
      <c r="G48" s="30">
        <f>203899+700000</f>
        <v>903899</v>
      </c>
    </row>
    <row r="49" spans="1:7" ht="12.75">
      <c r="A49" s="26" t="s">
        <v>73</v>
      </c>
      <c r="B49" s="27" t="s">
        <v>495</v>
      </c>
      <c r="C49" s="27" t="s">
        <v>95</v>
      </c>
      <c r="D49" s="40" t="s">
        <v>11</v>
      </c>
      <c r="E49" s="27">
        <v>800</v>
      </c>
      <c r="F49" s="30">
        <v>596559</v>
      </c>
      <c r="G49" s="30">
        <v>596559</v>
      </c>
    </row>
    <row r="50" spans="1:7" ht="51">
      <c r="A50" s="37" t="s">
        <v>275</v>
      </c>
      <c r="B50" s="27" t="s">
        <v>495</v>
      </c>
      <c r="C50" s="27" t="s">
        <v>95</v>
      </c>
      <c r="D50" s="27" t="s">
        <v>12</v>
      </c>
      <c r="E50" s="27"/>
      <c r="F50" s="25">
        <f aca="true" t="shared" si="5" ref="F50:G53">F51</f>
        <v>30000</v>
      </c>
      <c r="G50" s="25">
        <f t="shared" si="5"/>
        <v>50000</v>
      </c>
    </row>
    <row r="51" spans="1:7" ht="63.75">
      <c r="A51" s="38" t="s">
        <v>276</v>
      </c>
      <c r="B51" s="27" t="s">
        <v>495</v>
      </c>
      <c r="C51" s="27" t="s">
        <v>95</v>
      </c>
      <c r="D51" s="27" t="s">
        <v>13</v>
      </c>
      <c r="E51" s="27"/>
      <c r="F51" s="25">
        <f t="shared" si="5"/>
        <v>30000</v>
      </c>
      <c r="G51" s="25">
        <f t="shared" si="5"/>
        <v>50000</v>
      </c>
    </row>
    <row r="52" spans="1:7" ht="25.5">
      <c r="A52" s="43" t="s">
        <v>263</v>
      </c>
      <c r="B52" s="44" t="s">
        <v>495</v>
      </c>
      <c r="C52" s="44" t="s">
        <v>95</v>
      </c>
      <c r="D52" s="44" t="s">
        <v>104</v>
      </c>
      <c r="E52" s="44"/>
      <c r="F52" s="25">
        <f t="shared" si="5"/>
        <v>30000</v>
      </c>
      <c r="G52" s="25">
        <f t="shared" si="5"/>
        <v>50000</v>
      </c>
    </row>
    <row r="53" spans="1:7" ht="24">
      <c r="A53" s="46" t="s">
        <v>250</v>
      </c>
      <c r="B53" s="44" t="s">
        <v>495</v>
      </c>
      <c r="C53" s="44" t="s">
        <v>95</v>
      </c>
      <c r="D53" s="44" t="s">
        <v>264</v>
      </c>
      <c r="E53" s="44"/>
      <c r="F53" s="25">
        <f t="shared" si="5"/>
        <v>30000</v>
      </c>
      <c r="G53" s="25">
        <f t="shared" si="5"/>
        <v>50000</v>
      </c>
    </row>
    <row r="54" spans="1:7" ht="25.5">
      <c r="A54" s="43" t="s">
        <v>209</v>
      </c>
      <c r="B54" s="44" t="s">
        <v>495</v>
      </c>
      <c r="C54" s="44" t="s">
        <v>95</v>
      </c>
      <c r="D54" s="44" t="s">
        <v>264</v>
      </c>
      <c r="E54" s="44">
        <v>200</v>
      </c>
      <c r="F54" s="25">
        <v>30000</v>
      </c>
      <c r="G54" s="25">
        <v>50000</v>
      </c>
    </row>
    <row r="55" spans="1:7" ht="25.5" hidden="1">
      <c r="A55" s="26" t="s">
        <v>209</v>
      </c>
      <c r="B55" s="27" t="s">
        <v>495</v>
      </c>
      <c r="C55" s="27" t="s">
        <v>95</v>
      </c>
      <c r="D55" s="27" t="s">
        <v>266</v>
      </c>
      <c r="E55" s="27">
        <v>200</v>
      </c>
      <c r="F55" s="30"/>
      <c r="G55" s="30"/>
    </row>
    <row r="56" spans="1:7" ht="25.5">
      <c r="A56" s="37" t="s">
        <v>163</v>
      </c>
      <c r="B56" s="27" t="s">
        <v>495</v>
      </c>
      <c r="C56" s="27" t="s">
        <v>95</v>
      </c>
      <c r="D56" s="27" t="s">
        <v>645</v>
      </c>
      <c r="E56" s="27" t="s">
        <v>83</v>
      </c>
      <c r="F56" s="30">
        <f aca="true" t="shared" si="6" ref="F56:G58">F57</f>
        <v>6840412</v>
      </c>
      <c r="G56" s="30">
        <f t="shared" si="6"/>
        <v>7225025</v>
      </c>
    </row>
    <row r="57" spans="1:7" ht="51">
      <c r="A57" s="38" t="s">
        <v>165</v>
      </c>
      <c r="B57" s="27" t="s">
        <v>495</v>
      </c>
      <c r="C57" s="27" t="s">
        <v>95</v>
      </c>
      <c r="D57" s="27" t="s">
        <v>646</v>
      </c>
      <c r="E57" s="28" t="s">
        <v>83</v>
      </c>
      <c r="F57" s="30">
        <f t="shared" si="6"/>
        <v>6840412</v>
      </c>
      <c r="G57" s="30">
        <f t="shared" si="6"/>
        <v>7225025</v>
      </c>
    </row>
    <row r="58" spans="1:7" ht="38.25">
      <c r="A58" s="39" t="s">
        <v>947</v>
      </c>
      <c r="B58" s="27" t="s">
        <v>495</v>
      </c>
      <c r="C58" s="27" t="s">
        <v>95</v>
      </c>
      <c r="D58" s="27" t="s">
        <v>946</v>
      </c>
      <c r="E58" s="28"/>
      <c r="F58" s="30">
        <f t="shared" si="6"/>
        <v>6840412</v>
      </c>
      <c r="G58" s="30">
        <f t="shared" si="6"/>
        <v>7225025</v>
      </c>
    </row>
    <row r="59" spans="1:7" ht="25.5">
      <c r="A59" s="29" t="s">
        <v>460</v>
      </c>
      <c r="B59" s="27" t="s">
        <v>495</v>
      </c>
      <c r="C59" s="27" t="s">
        <v>95</v>
      </c>
      <c r="D59" s="27" t="s">
        <v>948</v>
      </c>
      <c r="E59" s="27" t="s">
        <v>83</v>
      </c>
      <c r="F59" s="30">
        <f>F60+F61+F62</f>
        <v>6840412</v>
      </c>
      <c r="G59" s="30">
        <f>G60+G61+G62</f>
        <v>7225025</v>
      </c>
    </row>
    <row r="60" spans="1:7" ht="51" customHeight="1">
      <c r="A60" s="26" t="s">
        <v>682</v>
      </c>
      <c r="B60" s="27" t="s">
        <v>495</v>
      </c>
      <c r="C60" s="27" t="s">
        <v>95</v>
      </c>
      <c r="D60" s="27" t="s">
        <v>948</v>
      </c>
      <c r="E60" s="27">
        <v>100</v>
      </c>
      <c r="F60" s="30">
        <v>6538412</v>
      </c>
      <c r="G60" s="30">
        <v>6923025</v>
      </c>
    </row>
    <row r="61" spans="1:7" ht="25.5">
      <c r="A61" s="26" t="s">
        <v>209</v>
      </c>
      <c r="B61" s="27" t="s">
        <v>495</v>
      </c>
      <c r="C61" s="27" t="s">
        <v>95</v>
      </c>
      <c r="D61" s="27" t="s">
        <v>948</v>
      </c>
      <c r="E61" s="27" t="s">
        <v>70</v>
      </c>
      <c r="F61" s="30">
        <v>302000</v>
      </c>
      <c r="G61" s="30">
        <v>302000</v>
      </c>
    </row>
    <row r="62" spans="1:7" ht="12.75">
      <c r="A62" s="26" t="s">
        <v>73</v>
      </c>
      <c r="B62" s="27" t="s">
        <v>495</v>
      </c>
      <c r="C62" s="27" t="s">
        <v>95</v>
      </c>
      <c r="D62" s="27" t="s">
        <v>948</v>
      </c>
      <c r="E62" s="27">
        <v>800</v>
      </c>
      <c r="F62" s="30"/>
      <c r="G62" s="30"/>
    </row>
    <row r="63" spans="1:7" ht="39" customHeight="1">
      <c r="A63" s="37" t="s">
        <v>953</v>
      </c>
      <c r="B63" s="27" t="s">
        <v>495</v>
      </c>
      <c r="C63" s="27" t="s">
        <v>95</v>
      </c>
      <c r="D63" s="27" t="s">
        <v>105</v>
      </c>
      <c r="E63" s="27"/>
      <c r="F63" s="25">
        <f aca="true" t="shared" si="7" ref="F63:G66">F64</f>
        <v>30000</v>
      </c>
      <c r="G63" s="25">
        <f t="shared" si="7"/>
        <v>50000</v>
      </c>
    </row>
    <row r="64" spans="1:7" ht="51">
      <c r="A64" s="38" t="s">
        <v>954</v>
      </c>
      <c r="B64" s="27" t="s">
        <v>495</v>
      </c>
      <c r="C64" s="27" t="s">
        <v>95</v>
      </c>
      <c r="D64" s="27" t="s">
        <v>106</v>
      </c>
      <c r="E64" s="27"/>
      <c r="F64" s="25">
        <f t="shared" si="7"/>
        <v>30000</v>
      </c>
      <c r="G64" s="25">
        <f t="shared" si="7"/>
        <v>50000</v>
      </c>
    </row>
    <row r="65" spans="1:7" ht="25.5">
      <c r="A65" s="26" t="s">
        <v>107</v>
      </c>
      <c r="B65" s="27" t="s">
        <v>495</v>
      </c>
      <c r="C65" s="27" t="s">
        <v>95</v>
      </c>
      <c r="D65" s="27" t="s">
        <v>108</v>
      </c>
      <c r="E65" s="27"/>
      <c r="F65" s="25">
        <f t="shared" si="7"/>
        <v>30000</v>
      </c>
      <c r="G65" s="25">
        <f t="shared" si="7"/>
        <v>50000</v>
      </c>
    </row>
    <row r="66" spans="1:7" ht="38.25">
      <c r="A66" s="26" t="s">
        <v>110</v>
      </c>
      <c r="B66" s="27" t="s">
        <v>495</v>
      </c>
      <c r="C66" s="27" t="s">
        <v>95</v>
      </c>
      <c r="D66" s="27" t="s">
        <v>109</v>
      </c>
      <c r="E66" s="27"/>
      <c r="F66" s="25">
        <f t="shared" si="7"/>
        <v>30000</v>
      </c>
      <c r="G66" s="25">
        <f t="shared" si="7"/>
        <v>50000</v>
      </c>
    </row>
    <row r="67" spans="1:7" ht="25.5">
      <c r="A67" s="26" t="s">
        <v>209</v>
      </c>
      <c r="B67" s="27" t="s">
        <v>495</v>
      </c>
      <c r="C67" s="27" t="s">
        <v>95</v>
      </c>
      <c r="D67" s="27" t="s">
        <v>109</v>
      </c>
      <c r="E67" s="27">
        <v>200</v>
      </c>
      <c r="F67" s="30">
        <v>30000</v>
      </c>
      <c r="G67" s="30">
        <v>50000</v>
      </c>
    </row>
    <row r="68" spans="1:7" ht="12.75">
      <c r="A68" s="26" t="s">
        <v>435</v>
      </c>
      <c r="B68" s="27" t="s">
        <v>495</v>
      </c>
      <c r="C68" s="27" t="s">
        <v>95</v>
      </c>
      <c r="D68" s="27" t="s">
        <v>641</v>
      </c>
      <c r="E68" s="27" t="s">
        <v>83</v>
      </c>
      <c r="F68" s="25">
        <f>F69</f>
        <v>334700</v>
      </c>
      <c r="G68" s="25">
        <f>G69</f>
        <v>334700</v>
      </c>
    </row>
    <row r="69" spans="1:7" ht="12.75">
      <c r="A69" s="26" t="s">
        <v>439</v>
      </c>
      <c r="B69" s="27" t="s">
        <v>495</v>
      </c>
      <c r="C69" s="27" t="s">
        <v>95</v>
      </c>
      <c r="D69" s="27" t="s">
        <v>642</v>
      </c>
      <c r="E69" s="28" t="s">
        <v>83</v>
      </c>
      <c r="F69" s="25">
        <f>F70</f>
        <v>334700</v>
      </c>
      <c r="G69" s="25">
        <f>G70</f>
        <v>334700</v>
      </c>
    </row>
    <row r="70" spans="1:7" ht="38.25">
      <c r="A70" s="26" t="s">
        <v>272</v>
      </c>
      <c r="B70" s="27" t="s">
        <v>495</v>
      </c>
      <c r="C70" s="27" t="s">
        <v>95</v>
      </c>
      <c r="D70" s="27" t="s">
        <v>643</v>
      </c>
      <c r="E70" s="28"/>
      <c r="F70" s="25">
        <f>SUM(F71:F72)</f>
        <v>334700</v>
      </c>
      <c r="G70" s="25">
        <f>SUM(G71:G72)</f>
        <v>334700</v>
      </c>
    </row>
    <row r="71" spans="1:7" ht="54" customHeight="1">
      <c r="A71" s="26" t="s">
        <v>682</v>
      </c>
      <c r="B71" s="27" t="s">
        <v>495</v>
      </c>
      <c r="C71" s="27" t="s">
        <v>95</v>
      </c>
      <c r="D71" s="27" t="s">
        <v>643</v>
      </c>
      <c r="E71" s="28">
        <v>100</v>
      </c>
      <c r="F71" s="30">
        <v>300582</v>
      </c>
      <c r="G71" s="30">
        <v>300582</v>
      </c>
    </row>
    <row r="72" spans="1:7" ht="25.5">
      <c r="A72" s="26" t="s">
        <v>209</v>
      </c>
      <c r="B72" s="27" t="s">
        <v>495</v>
      </c>
      <c r="C72" s="27" t="s">
        <v>95</v>
      </c>
      <c r="D72" s="27" t="s">
        <v>643</v>
      </c>
      <c r="E72" s="28">
        <v>200</v>
      </c>
      <c r="F72" s="30">
        <v>34118</v>
      </c>
      <c r="G72" s="30">
        <v>34118</v>
      </c>
    </row>
    <row r="73" spans="1:7" ht="25.5">
      <c r="A73" s="26" t="s">
        <v>485</v>
      </c>
      <c r="B73" s="27" t="s">
        <v>495</v>
      </c>
      <c r="C73" s="27" t="s">
        <v>95</v>
      </c>
      <c r="D73" s="40" t="s">
        <v>484</v>
      </c>
      <c r="E73" s="27"/>
      <c r="F73" s="25">
        <f aca="true" t="shared" si="8" ref="F73:G75">F74</f>
        <v>60000</v>
      </c>
      <c r="G73" s="25">
        <f t="shared" si="8"/>
        <v>60000</v>
      </c>
    </row>
    <row r="74" spans="1:7" ht="12.75">
      <c r="A74" s="38" t="s">
        <v>483</v>
      </c>
      <c r="B74" s="27" t="s">
        <v>495</v>
      </c>
      <c r="C74" s="27" t="s">
        <v>95</v>
      </c>
      <c r="D74" s="40" t="s">
        <v>482</v>
      </c>
      <c r="E74" s="27"/>
      <c r="F74" s="25">
        <f t="shared" si="8"/>
        <v>60000</v>
      </c>
      <c r="G74" s="25">
        <f t="shared" si="8"/>
        <v>60000</v>
      </c>
    </row>
    <row r="75" spans="1:7" ht="25.5">
      <c r="A75" s="29" t="s">
        <v>34</v>
      </c>
      <c r="B75" s="27" t="s">
        <v>495</v>
      </c>
      <c r="C75" s="27" t="s">
        <v>95</v>
      </c>
      <c r="D75" s="40" t="s">
        <v>664</v>
      </c>
      <c r="E75" s="27"/>
      <c r="F75" s="25">
        <f t="shared" si="8"/>
        <v>60000</v>
      </c>
      <c r="G75" s="25">
        <f t="shared" si="8"/>
        <v>60000</v>
      </c>
    </row>
    <row r="76" spans="1:7" ht="12.75">
      <c r="A76" s="26" t="s">
        <v>73</v>
      </c>
      <c r="B76" s="27" t="s">
        <v>495</v>
      </c>
      <c r="C76" s="27" t="s">
        <v>95</v>
      </c>
      <c r="D76" s="40" t="s">
        <v>664</v>
      </c>
      <c r="E76" s="27">
        <v>800</v>
      </c>
      <c r="F76" s="30">
        <v>60000</v>
      </c>
      <c r="G76" s="30">
        <v>60000</v>
      </c>
    </row>
    <row r="77" spans="1:7" ht="25.5">
      <c r="A77" s="37" t="s">
        <v>582</v>
      </c>
      <c r="B77" s="27" t="s">
        <v>495</v>
      </c>
      <c r="C77" s="27" t="s">
        <v>95</v>
      </c>
      <c r="D77" s="40" t="s">
        <v>14</v>
      </c>
      <c r="E77" s="27" t="s">
        <v>83</v>
      </c>
      <c r="F77" s="25">
        <f>F78</f>
        <v>18799541</v>
      </c>
      <c r="G77" s="25">
        <f>G78</f>
        <v>20155354</v>
      </c>
    </row>
    <row r="78" spans="1:7" ht="25.5">
      <c r="A78" s="38" t="s">
        <v>592</v>
      </c>
      <c r="B78" s="27" t="s">
        <v>495</v>
      </c>
      <c r="C78" s="27" t="s">
        <v>95</v>
      </c>
      <c r="D78" s="41" t="s">
        <v>16</v>
      </c>
      <c r="E78" s="28" t="s">
        <v>83</v>
      </c>
      <c r="F78" s="25">
        <f>F79+F83+F85+F87</f>
        <v>18799541</v>
      </c>
      <c r="G78" s="25">
        <f>G79+G83+G85+G87</f>
        <v>20155354</v>
      </c>
    </row>
    <row r="79" spans="1:7" ht="25.5">
      <c r="A79" s="29" t="s">
        <v>460</v>
      </c>
      <c r="B79" s="27" t="s">
        <v>495</v>
      </c>
      <c r="C79" s="27" t="s">
        <v>95</v>
      </c>
      <c r="D79" s="40" t="s">
        <v>17</v>
      </c>
      <c r="E79" s="27" t="s">
        <v>83</v>
      </c>
      <c r="F79" s="25">
        <f>SUM(F80:F82)</f>
        <v>18382191</v>
      </c>
      <c r="G79" s="25">
        <f>SUM(G80:G82)</f>
        <v>19406023</v>
      </c>
    </row>
    <row r="80" spans="1:7" ht="50.25" customHeight="1">
      <c r="A80" s="26" t="s">
        <v>682</v>
      </c>
      <c r="B80" s="27" t="s">
        <v>495</v>
      </c>
      <c r="C80" s="27" t="s">
        <v>95</v>
      </c>
      <c r="D80" s="40" t="s">
        <v>17</v>
      </c>
      <c r="E80" s="27" t="s">
        <v>556</v>
      </c>
      <c r="F80" s="30">
        <f>17405140+8204</f>
        <v>17413344</v>
      </c>
      <c r="G80" s="30">
        <f>18428972+8204</f>
        <v>18437176</v>
      </c>
    </row>
    <row r="81" spans="1:7" ht="25.5">
      <c r="A81" s="26" t="s">
        <v>209</v>
      </c>
      <c r="B81" s="27" t="s">
        <v>495</v>
      </c>
      <c r="C81" s="27" t="s">
        <v>95</v>
      </c>
      <c r="D81" s="40" t="s">
        <v>17</v>
      </c>
      <c r="E81" s="27" t="s">
        <v>70</v>
      </c>
      <c r="F81" s="30">
        <f>922000</f>
        <v>922000</v>
      </c>
      <c r="G81" s="30">
        <f>922000</f>
        <v>922000</v>
      </c>
    </row>
    <row r="82" spans="1:7" ht="12.75">
      <c r="A82" s="26" t="s">
        <v>73</v>
      </c>
      <c r="B82" s="27" t="s">
        <v>495</v>
      </c>
      <c r="C82" s="27" t="s">
        <v>95</v>
      </c>
      <c r="D82" s="40" t="s">
        <v>17</v>
      </c>
      <c r="E82" s="27" t="s">
        <v>74</v>
      </c>
      <c r="F82" s="30">
        <v>46847</v>
      </c>
      <c r="G82" s="30">
        <v>46847</v>
      </c>
    </row>
    <row r="83" spans="1:7" ht="25.5">
      <c r="A83" s="29" t="s">
        <v>34</v>
      </c>
      <c r="B83" s="27" t="s">
        <v>495</v>
      </c>
      <c r="C83" s="27" t="s">
        <v>95</v>
      </c>
      <c r="D83" s="40" t="s">
        <v>317</v>
      </c>
      <c r="E83" s="27"/>
      <c r="F83" s="30">
        <f>F84</f>
        <v>0</v>
      </c>
      <c r="G83" s="30">
        <f>G84</f>
        <v>281981</v>
      </c>
    </row>
    <row r="84" spans="1:7" ht="12.75">
      <c r="A84" s="26" t="s">
        <v>73</v>
      </c>
      <c r="B84" s="27" t="s">
        <v>495</v>
      </c>
      <c r="C84" s="27" t="s">
        <v>95</v>
      </c>
      <c r="D84" s="40" t="s">
        <v>317</v>
      </c>
      <c r="E84" s="27">
        <v>800</v>
      </c>
      <c r="F84" s="30"/>
      <c r="G84" s="30">
        <f>391274-109293</f>
        <v>281981</v>
      </c>
    </row>
    <row r="85" spans="1:7" ht="25.5">
      <c r="A85" s="29" t="s">
        <v>430</v>
      </c>
      <c r="B85" s="27" t="s">
        <v>495</v>
      </c>
      <c r="C85" s="27" t="s">
        <v>95</v>
      </c>
      <c r="D85" s="40" t="s">
        <v>18</v>
      </c>
      <c r="E85" s="27" t="s">
        <v>83</v>
      </c>
      <c r="F85" s="25">
        <f>F86</f>
        <v>250000</v>
      </c>
      <c r="G85" s="25">
        <f>G86</f>
        <v>300000</v>
      </c>
    </row>
    <row r="86" spans="1:7" ht="25.5">
      <c r="A86" s="26" t="s">
        <v>209</v>
      </c>
      <c r="B86" s="27" t="s">
        <v>495</v>
      </c>
      <c r="C86" s="27" t="s">
        <v>95</v>
      </c>
      <c r="D86" s="40" t="s">
        <v>18</v>
      </c>
      <c r="E86" s="40">
        <v>200</v>
      </c>
      <c r="F86" s="30">
        <v>250000</v>
      </c>
      <c r="G86" s="30">
        <v>300000</v>
      </c>
    </row>
    <row r="87" spans="1:7" ht="51">
      <c r="A87" s="29" t="s">
        <v>714</v>
      </c>
      <c r="B87" s="27" t="s">
        <v>495</v>
      </c>
      <c r="C87" s="27" t="s">
        <v>95</v>
      </c>
      <c r="D87" s="40" t="s">
        <v>43</v>
      </c>
      <c r="E87" s="40"/>
      <c r="F87" s="25">
        <f>SUM(F88:F89)</f>
        <v>167350</v>
      </c>
      <c r="G87" s="25">
        <f>SUM(G88:G89)</f>
        <v>167350</v>
      </c>
    </row>
    <row r="88" spans="1:7" ht="53.25" customHeight="1">
      <c r="A88" s="26" t="s">
        <v>682</v>
      </c>
      <c r="B88" s="27" t="s">
        <v>495</v>
      </c>
      <c r="C88" s="27" t="s">
        <v>95</v>
      </c>
      <c r="D88" s="40" t="s">
        <v>43</v>
      </c>
      <c r="E88" s="40">
        <v>100</v>
      </c>
      <c r="F88" s="30">
        <v>124992</v>
      </c>
      <c r="G88" s="30">
        <v>124992</v>
      </c>
    </row>
    <row r="89" spans="1:7" ht="25.5">
      <c r="A89" s="49" t="s">
        <v>209</v>
      </c>
      <c r="B89" s="50" t="s">
        <v>495</v>
      </c>
      <c r="C89" s="50" t="s">
        <v>95</v>
      </c>
      <c r="D89" s="51" t="s">
        <v>43</v>
      </c>
      <c r="E89" s="51">
        <v>200</v>
      </c>
      <c r="F89" s="52">
        <v>42358</v>
      </c>
      <c r="G89" s="52">
        <v>42358</v>
      </c>
    </row>
    <row r="90" spans="1:7" ht="12.75">
      <c r="A90" s="19" t="s">
        <v>487</v>
      </c>
      <c r="B90" s="20" t="s">
        <v>497</v>
      </c>
      <c r="C90" s="56" t="s">
        <v>428</v>
      </c>
      <c r="D90" s="20" t="s">
        <v>83</v>
      </c>
      <c r="E90" s="20" t="s">
        <v>83</v>
      </c>
      <c r="F90" s="22">
        <f aca="true" t="shared" si="9" ref="F90:G94">F91</f>
        <v>11475</v>
      </c>
      <c r="G90" s="22">
        <f t="shared" si="9"/>
        <v>11475</v>
      </c>
    </row>
    <row r="91" spans="1:7" ht="12.75">
      <c r="A91" s="23" t="s">
        <v>486</v>
      </c>
      <c r="B91" s="24" t="s">
        <v>497</v>
      </c>
      <c r="C91" s="24" t="s">
        <v>498</v>
      </c>
      <c r="D91" s="24" t="s">
        <v>83</v>
      </c>
      <c r="E91" s="24" t="s">
        <v>83</v>
      </c>
      <c r="F91" s="25">
        <f t="shared" si="9"/>
        <v>11475</v>
      </c>
      <c r="G91" s="25">
        <f t="shared" si="9"/>
        <v>11475</v>
      </c>
    </row>
    <row r="92" spans="1:7" ht="25.5">
      <c r="A92" s="26" t="s">
        <v>485</v>
      </c>
      <c r="B92" s="27" t="s">
        <v>497</v>
      </c>
      <c r="C92" s="27" t="s">
        <v>498</v>
      </c>
      <c r="D92" s="40" t="s">
        <v>484</v>
      </c>
      <c r="E92" s="27" t="s">
        <v>83</v>
      </c>
      <c r="F92" s="25">
        <f t="shared" si="9"/>
        <v>11475</v>
      </c>
      <c r="G92" s="25">
        <f t="shared" si="9"/>
        <v>11475</v>
      </c>
    </row>
    <row r="93" spans="1:7" ht="12.75">
      <c r="A93" s="26" t="s">
        <v>483</v>
      </c>
      <c r="B93" s="27" t="s">
        <v>497</v>
      </c>
      <c r="C93" s="27" t="s">
        <v>498</v>
      </c>
      <c r="D93" s="40" t="s">
        <v>482</v>
      </c>
      <c r="E93" s="27"/>
      <c r="F93" s="25">
        <f t="shared" si="9"/>
        <v>11475</v>
      </c>
      <c r="G93" s="25">
        <f t="shared" si="9"/>
        <v>11475</v>
      </c>
    </row>
    <row r="94" spans="1:7" ht="25.5">
      <c r="A94" s="39" t="s">
        <v>481</v>
      </c>
      <c r="B94" s="27" t="s">
        <v>497</v>
      </c>
      <c r="C94" s="27" t="s">
        <v>498</v>
      </c>
      <c r="D94" s="40" t="s">
        <v>480</v>
      </c>
      <c r="E94" s="28" t="s">
        <v>83</v>
      </c>
      <c r="F94" s="25">
        <f t="shared" si="9"/>
        <v>11475</v>
      </c>
      <c r="G94" s="25">
        <f t="shared" si="9"/>
        <v>11475</v>
      </c>
    </row>
    <row r="95" spans="1:7" ht="27.75" customHeight="1">
      <c r="A95" s="49" t="s">
        <v>87</v>
      </c>
      <c r="B95" s="50" t="s">
        <v>497</v>
      </c>
      <c r="C95" s="50" t="s">
        <v>498</v>
      </c>
      <c r="D95" s="51" t="s">
        <v>480</v>
      </c>
      <c r="E95" s="50">
        <v>200</v>
      </c>
      <c r="F95" s="52">
        <v>11475</v>
      </c>
      <c r="G95" s="52">
        <v>11475</v>
      </c>
    </row>
    <row r="96" spans="1:7" ht="25.5">
      <c r="A96" s="19" t="s">
        <v>438</v>
      </c>
      <c r="B96" s="20" t="s">
        <v>96</v>
      </c>
      <c r="C96" s="56" t="s">
        <v>428</v>
      </c>
      <c r="D96" s="20" t="s">
        <v>83</v>
      </c>
      <c r="E96" s="20" t="s">
        <v>83</v>
      </c>
      <c r="F96" s="22">
        <f aca="true" t="shared" si="10" ref="F96:G100">F97</f>
        <v>2096508</v>
      </c>
      <c r="G96" s="22">
        <f t="shared" si="10"/>
        <v>2206045</v>
      </c>
    </row>
    <row r="97" spans="1:7" ht="38.25">
      <c r="A97" s="23" t="s">
        <v>447</v>
      </c>
      <c r="B97" s="24" t="s">
        <v>96</v>
      </c>
      <c r="C97" s="24">
        <v>10</v>
      </c>
      <c r="D97" s="24" t="s">
        <v>83</v>
      </c>
      <c r="E97" s="24" t="s">
        <v>83</v>
      </c>
      <c r="F97" s="25">
        <f t="shared" si="10"/>
        <v>2096508</v>
      </c>
      <c r="G97" s="25">
        <f t="shared" si="10"/>
        <v>2206045</v>
      </c>
    </row>
    <row r="98" spans="1:7" ht="51">
      <c r="A98" s="37" t="s">
        <v>448</v>
      </c>
      <c r="B98" s="27" t="s">
        <v>96</v>
      </c>
      <c r="C98" s="27">
        <v>10</v>
      </c>
      <c r="D98" s="40" t="s">
        <v>19</v>
      </c>
      <c r="E98" s="27" t="s">
        <v>83</v>
      </c>
      <c r="F98" s="25">
        <f>F99+F105</f>
        <v>2096508</v>
      </c>
      <c r="G98" s="25">
        <f>G99+G105</f>
        <v>2206045</v>
      </c>
    </row>
    <row r="99" spans="1:7" ht="80.25" customHeight="1">
      <c r="A99" s="38" t="s">
        <v>273</v>
      </c>
      <c r="B99" s="27" t="s">
        <v>96</v>
      </c>
      <c r="C99" s="27">
        <v>10</v>
      </c>
      <c r="D99" s="40" t="s">
        <v>826</v>
      </c>
      <c r="E99" s="27"/>
      <c r="F99" s="25">
        <f t="shared" si="10"/>
        <v>2046508</v>
      </c>
      <c r="G99" s="25">
        <f t="shared" si="10"/>
        <v>2156045</v>
      </c>
    </row>
    <row r="100" spans="1:7" ht="64.5" customHeight="1">
      <c r="A100" s="39" t="s">
        <v>240</v>
      </c>
      <c r="B100" s="27" t="s">
        <v>96</v>
      </c>
      <c r="C100" s="27">
        <v>10</v>
      </c>
      <c r="D100" s="40" t="s">
        <v>853</v>
      </c>
      <c r="E100" s="27"/>
      <c r="F100" s="25">
        <f t="shared" si="10"/>
        <v>2046508</v>
      </c>
      <c r="G100" s="25">
        <f t="shared" si="10"/>
        <v>2156045</v>
      </c>
    </row>
    <row r="101" spans="1:7" ht="25.5">
      <c r="A101" s="29" t="s">
        <v>460</v>
      </c>
      <c r="B101" s="27" t="s">
        <v>96</v>
      </c>
      <c r="C101" s="27">
        <v>10</v>
      </c>
      <c r="D101" s="40" t="s">
        <v>848</v>
      </c>
      <c r="E101" s="27" t="s">
        <v>83</v>
      </c>
      <c r="F101" s="25">
        <f>SUM(F102:F104)</f>
        <v>2046508</v>
      </c>
      <c r="G101" s="25">
        <f>SUM(G102:G104)</f>
        <v>2156045</v>
      </c>
    </row>
    <row r="102" spans="1:7" ht="53.25" customHeight="1">
      <c r="A102" s="26" t="s">
        <v>682</v>
      </c>
      <c r="B102" s="27" t="s">
        <v>96</v>
      </c>
      <c r="C102" s="27">
        <v>10</v>
      </c>
      <c r="D102" s="40" t="s">
        <v>848</v>
      </c>
      <c r="E102" s="27" t="s">
        <v>556</v>
      </c>
      <c r="F102" s="30">
        <v>1862106</v>
      </c>
      <c r="G102" s="30">
        <v>1971642</v>
      </c>
    </row>
    <row r="103" spans="1:7" ht="25.5">
      <c r="A103" s="26" t="s">
        <v>209</v>
      </c>
      <c r="B103" s="27" t="s">
        <v>96</v>
      </c>
      <c r="C103" s="27">
        <v>10</v>
      </c>
      <c r="D103" s="40" t="s">
        <v>848</v>
      </c>
      <c r="E103" s="27" t="s">
        <v>70</v>
      </c>
      <c r="F103" s="30">
        <v>183202</v>
      </c>
      <c r="G103" s="30">
        <v>183203</v>
      </c>
    </row>
    <row r="104" spans="1:7" ht="12.75">
      <c r="A104" s="49" t="s">
        <v>73</v>
      </c>
      <c r="B104" s="50" t="s">
        <v>96</v>
      </c>
      <c r="C104" s="50">
        <v>10</v>
      </c>
      <c r="D104" s="40" t="s">
        <v>848</v>
      </c>
      <c r="E104" s="50" t="s">
        <v>74</v>
      </c>
      <c r="F104" s="52">
        <v>1200</v>
      </c>
      <c r="G104" s="52">
        <v>1200</v>
      </c>
    </row>
    <row r="105" spans="1:7" ht="38.25">
      <c r="A105" s="26" t="s">
        <v>825</v>
      </c>
      <c r="B105" s="50" t="s">
        <v>96</v>
      </c>
      <c r="C105" s="50" t="s">
        <v>518</v>
      </c>
      <c r="D105" s="51" t="s">
        <v>827</v>
      </c>
      <c r="E105" s="50"/>
      <c r="F105" s="25">
        <f>F106</f>
        <v>50000</v>
      </c>
      <c r="G105" s="25">
        <f>G106</f>
        <v>50000</v>
      </c>
    </row>
    <row r="106" spans="1:7" ht="29.25" customHeight="1">
      <c r="A106" s="26" t="s">
        <v>250</v>
      </c>
      <c r="B106" s="50" t="s">
        <v>96</v>
      </c>
      <c r="C106" s="50" t="s">
        <v>518</v>
      </c>
      <c r="D106" s="51" t="s">
        <v>828</v>
      </c>
      <c r="E106" s="50"/>
      <c r="F106" s="25">
        <f>F107</f>
        <v>50000</v>
      </c>
      <c r="G106" s="25">
        <f>G107</f>
        <v>50000</v>
      </c>
    </row>
    <row r="107" spans="1:7" ht="25.5">
      <c r="A107" s="26" t="s">
        <v>145</v>
      </c>
      <c r="B107" s="50" t="s">
        <v>96</v>
      </c>
      <c r="C107" s="50" t="s">
        <v>518</v>
      </c>
      <c r="D107" s="51" t="s">
        <v>828</v>
      </c>
      <c r="E107" s="50" t="s">
        <v>70</v>
      </c>
      <c r="F107" s="52">
        <v>50000</v>
      </c>
      <c r="G107" s="111">
        <v>50000</v>
      </c>
    </row>
    <row r="108" spans="1:7" ht="12.75">
      <c r="A108" s="19" t="s">
        <v>671</v>
      </c>
      <c r="B108" s="20" t="s">
        <v>498</v>
      </c>
      <c r="C108" s="56" t="s">
        <v>428</v>
      </c>
      <c r="D108" s="20" t="s">
        <v>83</v>
      </c>
      <c r="E108" s="20" t="s">
        <v>83</v>
      </c>
      <c r="F108" s="22">
        <f>F109+F126+F142+F120</f>
        <v>36640116.54</v>
      </c>
      <c r="G108" s="22">
        <f>G109+G126+G142+G120</f>
        <v>6246647</v>
      </c>
    </row>
    <row r="109" spans="1:7" ht="12.75">
      <c r="A109" s="23" t="s">
        <v>672</v>
      </c>
      <c r="B109" s="24" t="s">
        <v>498</v>
      </c>
      <c r="C109" s="24" t="s">
        <v>495</v>
      </c>
      <c r="D109" s="24" t="s">
        <v>83</v>
      </c>
      <c r="E109" s="24" t="s">
        <v>83</v>
      </c>
      <c r="F109" s="25">
        <f>F110</f>
        <v>401186</v>
      </c>
      <c r="G109" s="25">
        <f>G110</f>
        <v>405097</v>
      </c>
    </row>
    <row r="110" spans="1:7" ht="25.5">
      <c r="A110" s="37" t="s">
        <v>654</v>
      </c>
      <c r="B110" s="27" t="s">
        <v>498</v>
      </c>
      <c r="C110" s="27" t="s">
        <v>495</v>
      </c>
      <c r="D110" s="40" t="s">
        <v>21</v>
      </c>
      <c r="E110" s="27" t="s">
        <v>83</v>
      </c>
      <c r="F110" s="25">
        <f>F111+F115</f>
        <v>401186</v>
      </c>
      <c r="G110" s="25">
        <f>G111+G115</f>
        <v>405097</v>
      </c>
    </row>
    <row r="111" spans="1:7" ht="51">
      <c r="A111" s="38" t="s">
        <v>548</v>
      </c>
      <c r="B111" s="27" t="s">
        <v>498</v>
      </c>
      <c r="C111" s="27" t="s">
        <v>495</v>
      </c>
      <c r="D111" s="40" t="s">
        <v>22</v>
      </c>
      <c r="E111" s="27"/>
      <c r="F111" s="25">
        <f aca="true" t="shared" si="11" ref="F111:G113">F112</f>
        <v>66486</v>
      </c>
      <c r="G111" s="25">
        <f t="shared" si="11"/>
        <v>70397</v>
      </c>
    </row>
    <row r="112" spans="1:7" ht="38.25">
      <c r="A112" s="39" t="s">
        <v>479</v>
      </c>
      <c r="B112" s="27" t="s">
        <v>498</v>
      </c>
      <c r="C112" s="27" t="s">
        <v>495</v>
      </c>
      <c r="D112" s="40" t="s">
        <v>23</v>
      </c>
      <c r="E112" s="27"/>
      <c r="F112" s="25">
        <f t="shared" si="11"/>
        <v>66486</v>
      </c>
      <c r="G112" s="25">
        <f t="shared" si="11"/>
        <v>70397</v>
      </c>
    </row>
    <row r="113" spans="1:7" ht="25.5">
      <c r="A113" s="26" t="s">
        <v>653</v>
      </c>
      <c r="B113" s="27" t="s">
        <v>498</v>
      </c>
      <c r="C113" s="27" t="s">
        <v>495</v>
      </c>
      <c r="D113" s="40" t="s">
        <v>24</v>
      </c>
      <c r="E113" s="27"/>
      <c r="F113" s="25">
        <f t="shared" si="11"/>
        <v>66486</v>
      </c>
      <c r="G113" s="25">
        <f t="shared" si="11"/>
        <v>70397</v>
      </c>
    </row>
    <row r="114" spans="1:7" ht="25.5">
      <c r="A114" s="26" t="s">
        <v>86</v>
      </c>
      <c r="B114" s="27" t="s">
        <v>498</v>
      </c>
      <c r="C114" s="27" t="s">
        <v>495</v>
      </c>
      <c r="D114" s="40" t="s">
        <v>24</v>
      </c>
      <c r="E114" s="27">
        <v>600</v>
      </c>
      <c r="F114" s="30">
        <v>66486</v>
      </c>
      <c r="G114" s="30">
        <v>70397</v>
      </c>
    </row>
    <row r="115" spans="1:7" ht="38.25">
      <c r="A115" s="38" t="s">
        <v>549</v>
      </c>
      <c r="B115" s="27" t="s">
        <v>498</v>
      </c>
      <c r="C115" s="27" t="s">
        <v>495</v>
      </c>
      <c r="D115" s="40" t="s">
        <v>26</v>
      </c>
      <c r="E115" s="27"/>
      <c r="F115" s="25">
        <f>F116</f>
        <v>334700</v>
      </c>
      <c r="G115" s="25">
        <f>G116</f>
        <v>334700</v>
      </c>
    </row>
    <row r="116" spans="1:7" ht="38.25">
      <c r="A116" s="39" t="s">
        <v>419</v>
      </c>
      <c r="B116" s="27" t="s">
        <v>498</v>
      </c>
      <c r="C116" s="27" t="s">
        <v>495</v>
      </c>
      <c r="D116" s="40" t="s">
        <v>27</v>
      </c>
      <c r="E116" s="27"/>
      <c r="F116" s="25">
        <f>F117</f>
        <v>334700</v>
      </c>
      <c r="G116" s="25">
        <f>G117</f>
        <v>334700</v>
      </c>
    </row>
    <row r="117" spans="1:7" ht="25.5">
      <c r="A117" s="29" t="s">
        <v>436</v>
      </c>
      <c r="B117" s="27" t="s">
        <v>498</v>
      </c>
      <c r="C117" s="27" t="s">
        <v>495</v>
      </c>
      <c r="D117" s="40" t="s">
        <v>28</v>
      </c>
      <c r="E117" s="27" t="s">
        <v>83</v>
      </c>
      <c r="F117" s="25">
        <f>SUM(F118:F119)</f>
        <v>334700</v>
      </c>
      <c r="G117" s="25">
        <f>SUM(G118:G119)</f>
        <v>334700</v>
      </c>
    </row>
    <row r="118" spans="1:7" ht="51.75" customHeight="1">
      <c r="A118" s="26" t="s">
        <v>682</v>
      </c>
      <c r="B118" s="27" t="s">
        <v>498</v>
      </c>
      <c r="C118" s="27" t="s">
        <v>495</v>
      </c>
      <c r="D118" s="40" t="s">
        <v>28</v>
      </c>
      <c r="E118" s="27">
        <v>100</v>
      </c>
      <c r="F118" s="30">
        <f>334700-3000</f>
        <v>331700</v>
      </c>
      <c r="G118" s="30">
        <f>334700-3000</f>
        <v>331700</v>
      </c>
    </row>
    <row r="119" spans="1:7" ht="24.75" customHeight="1">
      <c r="A119" s="49" t="s">
        <v>87</v>
      </c>
      <c r="B119" s="27" t="s">
        <v>498</v>
      </c>
      <c r="C119" s="27" t="s">
        <v>495</v>
      </c>
      <c r="D119" s="40" t="s">
        <v>28</v>
      </c>
      <c r="E119" s="27">
        <v>200</v>
      </c>
      <c r="F119" s="30">
        <v>3000</v>
      </c>
      <c r="G119" s="30">
        <v>3000</v>
      </c>
    </row>
    <row r="120" spans="1:7" ht="12.75">
      <c r="A120" s="23" t="s">
        <v>829</v>
      </c>
      <c r="B120" s="24" t="s">
        <v>498</v>
      </c>
      <c r="C120" s="24" t="s">
        <v>517</v>
      </c>
      <c r="D120" s="24"/>
      <c r="E120" s="24"/>
      <c r="F120" s="25">
        <f aca="true" t="shared" si="12" ref="F120:G124">F121</f>
        <v>1588650</v>
      </c>
      <c r="G120" s="25">
        <f t="shared" si="12"/>
        <v>1588650</v>
      </c>
    </row>
    <row r="121" spans="1:7" ht="51">
      <c r="A121" s="37" t="s">
        <v>444</v>
      </c>
      <c r="B121" s="27" t="s">
        <v>498</v>
      </c>
      <c r="C121" s="27" t="s">
        <v>517</v>
      </c>
      <c r="D121" s="40" t="s">
        <v>29</v>
      </c>
      <c r="E121" s="27"/>
      <c r="F121" s="25">
        <f t="shared" si="12"/>
        <v>1588650</v>
      </c>
      <c r="G121" s="25">
        <f t="shared" si="12"/>
        <v>1588650</v>
      </c>
    </row>
    <row r="122" spans="1:7" ht="25.5">
      <c r="A122" s="38" t="s">
        <v>830</v>
      </c>
      <c r="B122" s="27" t="s">
        <v>498</v>
      </c>
      <c r="C122" s="27" t="s">
        <v>517</v>
      </c>
      <c r="D122" s="40" t="s">
        <v>844</v>
      </c>
      <c r="E122" s="27"/>
      <c r="F122" s="25">
        <f t="shared" si="12"/>
        <v>1588650</v>
      </c>
      <c r="G122" s="25">
        <f t="shared" si="12"/>
        <v>1588650</v>
      </c>
    </row>
    <row r="123" spans="1:7" ht="38.25">
      <c r="A123" s="26" t="s">
        <v>831</v>
      </c>
      <c r="B123" s="27" t="s">
        <v>498</v>
      </c>
      <c r="C123" s="27" t="s">
        <v>517</v>
      </c>
      <c r="D123" s="40" t="s">
        <v>845</v>
      </c>
      <c r="E123" s="27"/>
      <c r="F123" s="30">
        <f t="shared" si="12"/>
        <v>1588650</v>
      </c>
      <c r="G123" s="30">
        <f t="shared" si="12"/>
        <v>1588650</v>
      </c>
    </row>
    <row r="124" spans="1:7" ht="12.75">
      <c r="A124" s="26" t="s">
        <v>832</v>
      </c>
      <c r="B124" s="27" t="s">
        <v>498</v>
      </c>
      <c r="C124" s="27" t="s">
        <v>517</v>
      </c>
      <c r="D124" s="40" t="s">
        <v>846</v>
      </c>
      <c r="E124" s="27"/>
      <c r="F124" s="30">
        <f t="shared" si="12"/>
        <v>1588650</v>
      </c>
      <c r="G124" s="30">
        <f t="shared" si="12"/>
        <v>1588650</v>
      </c>
    </row>
    <row r="125" spans="1:7" ht="23.25" customHeight="1">
      <c r="A125" s="26" t="s">
        <v>209</v>
      </c>
      <c r="B125" s="27" t="s">
        <v>498</v>
      </c>
      <c r="C125" s="27" t="s">
        <v>517</v>
      </c>
      <c r="D125" s="40" t="s">
        <v>846</v>
      </c>
      <c r="E125" s="27" t="s">
        <v>70</v>
      </c>
      <c r="F125" s="30">
        <v>1588650</v>
      </c>
      <c r="G125" s="30">
        <v>1588650</v>
      </c>
    </row>
    <row r="126" spans="1:7" ht="14.25" customHeight="1">
      <c r="A126" s="23" t="s">
        <v>82</v>
      </c>
      <c r="B126" s="24" t="s">
        <v>498</v>
      </c>
      <c r="C126" s="24" t="s">
        <v>97</v>
      </c>
      <c r="D126" s="24" t="s">
        <v>83</v>
      </c>
      <c r="E126" s="24" t="s">
        <v>83</v>
      </c>
      <c r="F126" s="25">
        <f>F127</f>
        <v>34255970.54</v>
      </c>
      <c r="G126" s="25">
        <f>G127</f>
        <v>3858590</v>
      </c>
    </row>
    <row r="127" spans="1:7" ht="51">
      <c r="A127" s="37" t="s">
        <v>444</v>
      </c>
      <c r="B127" s="27" t="s">
        <v>498</v>
      </c>
      <c r="C127" s="27" t="s">
        <v>97</v>
      </c>
      <c r="D127" s="40" t="s">
        <v>29</v>
      </c>
      <c r="E127" s="27" t="s">
        <v>83</v>
      </c>
      <c r="F127" s="25">
        <f>F128+F138</f>
        <v>34255970.54</v>
      </c>
      <c r="G127" s="25">
        <f>G128+G138</f>
        <v>3858590</v>
      </c>
    </row>
    <row r="128" spans="1:7" ht="76.5">
      <c r="A128" s="38" t="s">
        <v>44</v>
      </c>
      <c r="B128" s="27" t="s">
        <v>498</v>
      </c>
      <c r="C128" s="27" t="s">
        <v>97</v>
      </c>
      <c r="D128" s="41" t="s">
        <v>214</v>
      </c>
      <c r="E128" s="28" t="s">
        <v>83</v>
      </c>
      <c r="F128" s="25">
        <f>F129+F132+F135</f>
        <v>34055698.54</v>
      </c>
      <c r="G128" s="25">
        <f>G129+G132+G135</f>
        <v>3658318</v>
      </c>
    </row>
    <row r="129" spans="1:7" ht="25.5">
      <c r="A129" s="39" t="s">
        <v>213</v>
      </c>
      <c r="B129" s="27" t="s">
        <v>498</v>
      </c>
      <c r="C129" s="27" t="s">
        <v>97</v>
      </c>
      <c r="D129" s="40" t="s">
        <v>212</v>
      </c>
      <c r="E129" s="28"/>
      <c r="F129" s="25">
        <f>F130</f>
        <v>325728</v>
      </c>
      <c r="G129" s="25">
        <f>G130</f>
        <v>325728</v>
      </c>
    </row>
    <row r="130" spans="1:7" ht="27.75" customHeight="1">
      <c r="A130" s="39" t="s">
        <v>31</v>
      </c>
      <c r="B130" s="27" t="s">
        <v>498</v>
      </c>
      <c r="C130" s="27" t="s">
        <v>97</v>
      </c>
      <c r="D130" s="40" t="s">
        <v>211</v>
      </c>
      <c r="E130" s="28"/>
      <c r="F130" s="25">
        <f>F131</f>
        <v>325728</v>
      </c>
      <c r="G130" s="25">
        <f>G131</f>
        <v>325728</v>
      </c>
    </row>
    <row r="131" spans="1:7" ht="12.75">
      <c r="A131" s="26" t="s">
        <v>73</v>
      </c>
      <c r="B131" s="27" t="s">
        <v>498</v>
      </c>
      <c r="C131" s="27" t="s">
        <v>97</v>
      </c>
      <c r="D131" s="40" t="s">
        <v>211</v>
      </c>
      <c r="E131" s="28">
        <v>800</v>
      </c>
      <c r="F131" s="30">
        <f>500000-200272+26000</f>
        <v>325728</v>
      </c>
      <c r="G131" s="30">
        <f>500000-200272+26000</f>
        <v>325728</v>
      </c>
    </row>
    <row r="132" spans="1:7" ht="41.25" customHeight="1">
      <c r="A132" s="39" t="s">
        <v>210</v>
      </c>
      <c r="B132" s="27" t="s">
        <v>498</v>
      </c>
      <c r="C132" s="27" t="s">
        <v>97</v>
      </c>
      <c r="D132" s="40" t="s">
        <v>231</v>
      </c>
      <c r="E132" s="28"/>
      <c r="F132" s="25">
        <f>F133</f>
        <v>33729970.54</v>
      </c>
      <c r="G132" s="25">
        <f>G133</f>
        <v>3332590</v>
      </c>
    </row>
    <row r="133" spans="1:7" ht="38.25">
      <c r="A133" s="63" t="s">
        <v>584</v>
      </c>
      <c r="B133" s="27" t="s">
        <v>498</v>
      </c>
      <c r="C133" s="27" t="s">
        <v>97</v>
      </c>
      <c r="D133" s="64" t="s">
        <v>583</v>
      </c>
      <c r="E133" s="27" t="s">
        <v>83</v>
      </c>
      <c r="F133" s="25">
        <f>F134</f>
        <v>33729970.54</v>
      </c>
      <c r="G133" s="25">
        <f>G134</f>
        <v>3332590</v>
      </c>
    </row>
    <row r="134" spans="1:7" ht="25.5">
      <c r="A134" s="26" t="s">
        <v>209</v>
      </c>
      <c r="B134" s="27" t="s">
        <v>498</v>
      </c>
      <c r="C134" s="27" t="s">
        <v>97</v>
      </c>
      <c r="D134" s="64" t="s">
        <v>583</v>
      </c>
      <c r="E134" s="27">
        <v>200</v>
      </c>
      <c r="F134" s="30">
        <f>26654878.16+7075092.38</f>
        <v>33729970.54</v>
      </c>
      <c r="G134" s="30">
        <v>3332590</v>
      </c>
    </row>
    <row r="135" spans="1:7" ht="38.25" hidden="1">
      <c r="A135" s="26" t="s">
        <v>61</v>
      </c>
      <c r="B135" s="27" t="s">
        <v>498</v>
      </c>
      <c r="C135" s="27" t="s">
        <v>97</v>
      </c>
      <c r="D135" s="40" t="s">
        <v>62</v>
      </c>
      <c r="E135" s="27"/>
      <c r="F135" s="25">
        <f>F136</f>
        <v>0</v>
      </c>
      <c r="G135" s="25">
        <f>G136</f>
        <v>0</v>
      </c>
    </row>
    <row r="136" spans="1:7" ht="24" hidden="1">
      <c r="A136" s="46" t="s">
        <v>691</v>
      </c>
      <c r="B136" s="27" t="s">
        <v>498</v>
      </c>
      <c r="C136" s="27" t="s">
        <v>97</v>
      </c>
      <c r="D136" s="40" t="s">
        <v>692</v>
      </c>
      <c r="E136" s="27"/>
      <c r="F136" s="25">
        <f>F137</f>
        <v>0</v>
      </c>
      <c r="G136" s="25">
        <f>G137</f>
        <v>0</v>
      </c>
    </row>
    <row r="137" spans="1:7" ht="25.5" hidden="1">
      <c r="A137" s="26" t="s">
        <v>202</v>
      </c>
      <c r="B137" s="27" t="s">
        <v>498</v>
      </c>
      <c r="C137" s="27" t="s">
        <v>97</v>
      </c>
      <c r="D137" s="40" t="s">
        <v>692</v>
      </c>
      <c r="E137" s="27">
        <v>400</v>
      </c>
      <c r="F137" s="30"/>
      <c r="G137" s="30"/>
    </row>
    <row r="138" spans="1:7" ht="76.5">
      <c r="A138" s="38" t="s">
        <v>241</v>
      </c>
      <c r="B138" s="27" t="s">
        <v>498</v>
      </c>
      <c r="C138" s="27" t="s">
        <v>97</v>
      </c>
      <c r="D138" s="41" t="s">
        <v>30</v>
      </c>
      <c r="E138" s="27"/>
      <c r="F138" s="25">
        <f aca="true" t="shared" si="13" ref="F138:G140">F139</f>
        <v>200272</v>
      </c>
      <c r="G138" s="25">
        <f t="shared" si="13"/>
        <v>200272</v>
      </c>
    </row>
    <row r="139" spans="1:7" ht="63.75">
      <c r="A139" s="39" t="s">
        <v>94</v>
      </c>
      <c r="B139" s="27" t="s">
        <v>498</v>
      </c>
      <c r="C139" s="27" t="s">
        <v>97</v>
      </c>
      <c r="D139" s="40" t="s">
        <v>415</v>
      </c>
      <c r="E139" s="27"/>
      <c r="F139" s="25">
        <f t="shared" si="13"/>
        <v>200272</v>
      </c>
      <c r="G139" s="25">
        <f t="shared" si="13"/>
        <v>200272</v>
      </c>
    </row>
    <row r="140" spans="1:7" ht="38.25">
      <c r="A140" s="39" t="s">
        <v>585</v>
      </c>
      <c r="B140" s="27" t="s">
        <v>498</v>
      </c>
      <c r="C140" s="27" t="s">
        <v>97</v>
      </c>
      <c r="D140" s="40" t="s">
        <v>323</v>
      </c>
      <c r="E140" s="27"/>
      <c r="F140" s="25">
        <f t="shared" si="13"/>
        <v>200272</v>
      </c>
      <c r="G140" s="25">
        <f t="shared" si="13"/>
        <v>200272</v>
      </c>
    </row>
    <row r="141" spans="1:7" ht="12.75">
      <c r="A141" s="26" t="s">
        <v>73</v>
      </c>
      <c r="B141" s="27" t="s">
        <v>498</v>
      </c>
      <c r="C141" s="27" t="s">
        <v>97</v>
      </c>
      <c r="D141" s="40" t="s">
        <v>323</v>
      </c>
      <c r="E141" s="27">
        <v>800</v>
      </c>
      <c r="F141" s="30">
        <v>200272</v>
      </c>
      <c r="G141" s="30">
        <v>200272</v>
      </c>
    </row>
    <row r="142" spans="1:7" ht="12.75">
      <c r="A142" s="38" t="s">
        <v>515</v>
      </c>
      <c r="B142" s="24" t="s">
        <v>498</v>
      </c>
      <c r="C142" s="24">
        <v>12</v>
      </c>
      <c r="D142" s="41"/>
      <c r="E142" s="24"/>
      <c r="F142" s="25">
        <f>F143+F147</f>
        <v>394310</v>
      </c>
      <c r="G142" s="25">
        <f>G143+G147</f>
        <v>394310</v>
      </c>
    </row>
    <row r="143" spans="1:7" ht="25.5">
      <c r="A143" s="37" t="s">
        <v>955</v>
      </c>
      <c r="B143" s="27" t="s">
        <v>498</v>
      </c>
      <c r="C143" s="27">
        <v>12</v>
      </c>
      <c r="D143" s="40" t="s">
        <v>586</v>
      </c>
      <c r="E143" s="27"/>
      <c r="F143" s="25">
        <f aca="true" t="shared" si="14" ref="F143:G145">F144</f>
        <v>30000</v>
      </c>
      <c r="G143" s="25">
        <f t="shared" si="14"/>
        <v>30000</v>
      </c>
    </row>
    <row r="144" spans="1:7" ht="24">
      <c r="A144" s="46" t="s">
        <v>589</v>
      </c>
      <c r="B144" s="27" t="s">
        <v>498</v>
      </c>
      <c r="C144" s="27">
        <v>12</v>
      </c>
      <c r="D144" s="40" t="s">
        <v>588</v>
      </c>
      <c r="E144" s="27"/>
      <c r="F144" s="25">
        <f t="shared" si="14"/>
        <v>30000</v>
      </c>
      <c r="G144" s="25">
        <f t="shared" si="14"/>
        <v>30000</v>
      </c>
    </row>
    <row r="145" spans="1:7" ht="30" customHeight="1">
      <c r="A145" s="46" t="s">
        <v>587</v>
      </c>
      <c r="B145" s="27" t="s">
        <v>498</v>
      </c>
      <c r="C145" s="27">
        <v>12</v>
      </c>
      <c r="D145" s="40" t="s">
        <v>93</v>
      </c>
      <c r="E145" s="27"/>
      <c r="F145" s="25">
        <f t="shared" si="14"/>
        <v>30000</v>
      </c>
      <c r="G145" s="25">
        <f t="shared" si="14"/>
        <v>30000</v>
      </c>
    </row>
    <row r="146" spans="1:7" ht="12.75">
      <c r="A146" s="49" t="s">
        <v>73</v>
      </c>
      <c r="B146" s="50" t="s">
        <v>498</v>
      </c>
      <c r="C146" s="50">
        <v>12</v>
      </c>
      <c r="D146" s="51" t="s">
        <v>93</v>
      </c>
      <c r="E146" s="50">
        <v>800</v>
      </c>
      <c r="F146" s="52">
        <v>30000</v>
      </c>
      <c r="G146" s="52">
        <v>30000</v>
      </c>
    </row>
    <row r="147" spans="1:7" ht="25.5">
      <c r="A147" s="65" t="s">
        <v>582</v>
      </c>
      <c r="B147" s="44" t="s">
        <v>498</v>
      </c>
      <c r="C147" s="44">
        <v>12</v>
      </c>
      <c r="D147" s="64" t="s">
        <v>14</v>
      </c>
      <c r="E147" s="44"/>
      <c r="F147" s="111">
        <f>F149+F151+F153</f>
        <v>364310</v>
      </c>
      <c r="G147" s="111">
        <f>G149+G151+G153</f>
        <v>364310</v>
      </c>
    </row>
    <row r="148" spans="1:7" ht="12.75" hidden="1">
      <c r="A148" s="46" t="s">
        <v>592</v>
      </c>
      <c r="B148" s="27" t="s">
        <v>498</v>
      </c>
      <c r="C148" s="27">
        <v>12</v>
      </c>
      <c r="D148" s="40" t="s">
        <v>16</v>
      </c>
      <c r="E148" s="27"/>
      <c r="F148" s="25">
        <f>F149</f>
        <v>0</v>
      </c>
      <c r="G148" s="25">
        <f>G149</f>
        <v>0</v>
      </c>
    </row>
    <row r="149" spans="1:7" ht="24" hidden="1">
      <c r="A149" s="46" t="s">
        <v>91</v>
      </c>
      <c r="B149" s="27" t="s">
        <v>498</v>
      </c>
      <c r="C149" s="27">
        <v>12</v>
      </c>
      <c r="D149" s="40" t="s">
        <v>92</v>
      </c>
      <c r="E149" s="27"/>
      <c r="F149" s="25">
        <f>F150</f>
        <v>0</v>
      </c>
      <c r="G149" s="25">
        <f>G150</f>
        <v>0</v>
      </c>
    </row>
    <row r="150" spans="1:7" ht="24" hidden="1">
      <c r="A150" s="46" t="s">
        <v>209</v>
      </c>
      <c r="B150" s="27" t="s">
        <v>498</v>
      </c>
      <c r="C150" s="27">
        <v>12</v>
      </c>
      <c r="D150" s="40" t="s">
        <v>92</v>
      </c>
      <c r="E150" s="27">
        <v>200</v>
      </c>
      <c r="F150" s="25"/>
      <c r="G150" s="25"/>
    </row>
    <row r="151" spans="1:7" ht="38.25">
      <c r="A151" s="229" t="s">
        <v>837</v>
      </c>
      <c r="B151" s="27" t="s">
        <v>498</v>
      </c>
      <c r="C151" s="27">
        <v>12</v>
      </c>
      <c r="D151" s="40" t="s">
        <v>838</v>
      </c>
      <c r="E151" s="27"/>
      <c r="F151" s="25">
        <f>F152</f>
        <v>109293</v>
      </c>
      <c r="G151" s="25">
        <f>G152</f>
        <v>109293</v>
      </c>
    </row>
    <row r="152" spans="1:7" ht="24">
      <c r="A152" s="46" t="s">
        <v>209</v>
      </c>
      <c r="B152" s="27" t="s">
        <v>498</v>
      </c>
      <c r="C152" s="27">
        <v>12</v>
      </c>
      <c r="D152" s="40" t="s">
        <v>838</v>
      </c>
      <c r="E152" s="27">
        <v>200</v>
      </c>
      <c r="F152" s="25">
        <v>109293</v>
      </c>
      <c r="G152" s="25">
        <v>109293</v>
      </c>
    </row>
    <row r="153" spans="1:7" ht="38.25">
      <c r="A153" s="229" t="s">
        <v>837</v>
      </c>
      <c r="B153" s="27" t="s">
        <v>498</v>
      </c>
      <c r="C153" s="27">
        <v>12</v>
      </c>
      <c r="D153" s="40" t="s">
        <v>839</v>
      </c>
      <c r="E153" s="27"/>
      <c r="F153" s="25">
        <f>F154</f>
        <v>255017</v>
      </c>
      <c r="G153" s="25">
        <f>G154</f>
        <v>255017</v>
      </c>
    </row>
    <row r="154" spans="1:7" ht="24">
      <c r="A154" s="46" t="s">
        <v>209</v>
      </c>
      <c r="B154" s="27" t="s">
        <v>498</v>
      </c>
      <c r="C154" s="27">
        <v>12</v>
      </c>
      <c r="D154" s="114" t="s">
        <v>839</v>
      </c>
      <c r="E154" s="115">
        <v>200</v>
      </c>
      <c r="F154" s="30">
        <v>255017</v>
      </c>
      <c r="G154" s="111">
        <v>255017</v>
      </c>
    </row>
    <row r="155" spans="1:7" ht="12.75">
      <c r="A155" s="19" t="s">
        <v>503</v>
      </c>
      <c r="B155" s="20" t="s">
        <v>609</v>
      </c>
      <c r="C155" s="56" t="s">
        <v>428</v>
      </c>
      <c r="D155" s="20" t="s">
        <v>83</v>
      </c>
      <c r="E155" s="20" t="s">
        <v>83</v>
      </c>
      <c r="F155" s="22">
        <f>F156+F170</f>
        <v>10645722.84</v>
      </c>
      <c r="G155" s="22">
        <f>G156+G170</f>
        <v>13096296</v>
      </c>
    </row>
    <row r="156" spans="1:7" ht="12.75">
      <c r="A156" s="23" t="s">
        <v>216</v>
      </c>
      <c r="B156" s="24" t="s">
        <v>609</v>
      </c>
      <c r="C156" s="69" t="s">
        <v>495</v>
      </c>
      <c r="D156" s="70"/>
      <c r="E156" s="70"/>
      <c r="F156" s="25">
        <f>F157</f>
        <v>642063</v>
      </c>
      <c r="G156" s="25">
        <f>G157</f>
        <v>642063</v>
      </c>
    </row>
    <row r="157" spans="1:7" ht="51">
      <c r="A157" s="37" t="s">
        <v>445</v>
      </c>
      <c r="B157" s="27" t="s">
        <v>609</v>
      </c>
      <c r="C157" s="32" t="s">
        <v>495</v>
      </c>
      <c r="D157" s="40" t="s">
        <v>32</v>
      </c>
      <c r="E157" s="70"/>
      <c r="F157" s="25">
        <f>F158+F166</f>
        <v>642063</v>
      </c>
      <c r="G157" s="25">
        <f>G158+G166</f>
        <v>642063</v>
      </c>
    </row>
    <row r="158" spans="1:7" ht="76.5" hidden="1">
      <c r="A158" s="38" t="s">
        <v>196</v>
      </c>
      <c r="B158" s="27" t="s">
        <v>609</v>
      </c>
      <c r="C158" s="32" t="s">
        <v>495</v>
      </c>
      <c r="D158" s="40" t="s">
        <v>197</v>
      </c>
      <c r="E158" s="70"/>
      <c r="F158" s="25">
        <f>F159</f>
        <v>0</v>
      </c>
      <c r="G158" s="25">
        <f>G159</f>
        <v>0</v>
      </c>
    </row>
    <row r="159" spans="1:7" ht="38.25" hidden="1">
      <c r="A159" s="74" t="s">
        <v>696</v>
      </c>
      <c r="B159" s="27" t="s">
        <v>609</v>
      </c>
      <c r="C159" s="32" t="s">
        <v>495</v>
      </c>
      <c r="D159" s="40" t="s">
        <v>60</v>
      </c>
      <c r="E159" s="70"/>
      <c r="F159" s="25">
        <f>F160+F162+F164</f>
        <v>0</v>
      </c>
      <c r="G159" s="25">
        <f>G164</f>
        <v>0</v>
      </c>
    </row>
    <row r="160" spans="1:7" ht="38.25" hidden="1">
      <c r="A160" s="74" t="s">
        <v>88</v>
      </c>
      <c r="B160" s="27" t="s">
        <v>609</v>
      </c>
      <c r="C160" s="32" t="s">
        <v>495</v>
      </c>
      <c r="D160" s="40" t="s">
        <v>657</v>
      </c>
      <c r="E160" s="70"/>
      <c r="F160" s="25">
        <f>F161</f>
        <v>0</v>
      </c>
      <c r="G160" s="25"/>
    </row>
    <row r="161" spans="1:7" ht="25.5" hidden="1">
      <c r="A161" s="26" t="s">
        <v>202</v>
      </c>
      <c r="B161" s="27" t="s">
        <v>609</v>
      </c>
      <c r="C161" s="32" t="s">
        <v>495</v>
      </c>
      <c r="D161" s="40" t="s">
        <v>657</v>
      </c>
      <c r="E161" s="27">
        <v>400</v>
      </c>
      <c r="F161" s="25"/>
      <c r="G161" s="25"/>
    </row>
    <row r="162" spans="1:7" ht="25.5" hidden="1">
      <c r="A162" s="74" t="s">
        <v>89</v>
      </c>
      <c r="B162" s="27" t="s">
        <v>609</v>
      </c>
      <c r="C162" s="32" t="s">
        <v>495</v>
      </c>
      <c r="D162" s="40" t="s">
        <v>658</v>
      </c>
      <c r="E162" s="70"/>
      <c r="F162" s="25">
        <f>F163</f>
        <v>0</v>
      </c>
      <c r="G162" s="25"/>
    </row>
    <row r="163" spans="1:7" ht="25.5" hidden="1">
      <c r="A163" s="26" t="s">
        <v>202</v>
      </c>
      <c r="B163" s="27" t="s">
        <v>609</v>
      </c>
      <c r="C163" s="32" t="s">
        <v>495</v>
      </c>
      <c r="D163" s="40" t="s">
        <v>658</v>
      </c>
      <c r="E163" s="27">
        <v>400</v>
      </c>
      <c r="F163" s="25"/>
      <c r="G163" s="25"/>
    </row>
    <row r="164" spans="1:7" ht="115.5" customHeight="1" hidden="1">
      <c r="A164" s="39" t="s">
        <v>63</v>
      </c>
      <c r="B164" s="27" t="s">
        <v>609</v>
      </c>
      <c r="C164" s="32" t="s">
        <v>495</v>
      </c>
      <c r="D164" s="40" t="s">
        <v>271</v>
      </c>
      <c r="E164" s="70"/>
      <c r="F164" s="25">
        <f>F165</f>
        <v>0</v>
      </c>
      <c r="G164" s="25">
        <f>G165</f>
        <v>0</v>
      </c>
    </row>
    <row r="165" spans="1:7" ht="25.5" hidden="1">
      <c r="A165" s="26" t="s">
        <v>202</v>
      </c>
      <c r="B165" s="27" t="s">
        <v>609</v>
      </c>
      <c r="C165" s="32" t="s">
        <v>495</v>
      </c>
      <c r="D165" s="40" t="s">
        <v>271</v>
      </c>
      <c r="E165" s="27">
        <v>400</v>
      </c>
      <c r="F165" s="30"/>
      <c r="G165" s="30"/>
    </row>
    <row r="166" spans="1:7" ht="76.5">
      <c r="A166" s="38" t="s">
        <v>446</v>
      </c>
      <c r="B166" s="27" t="s">
        <v>609</v>
      </c>
      <c r="C166" s="32" t="s">
        <v>495</v>
      </c>
      <c r="D166" s="41" t="s">
        <v>520</v>
      </c>
      <c r="E166" s="70"/>
      <c r="F166" s="25">
        <f>F167</f>
        <v>642063</v>
      </c>
      <c r="G166" s="25">
        <f>G167</f>
        <v>642063</v>
      </c>
    </row>
    <row r="167" spans="1:7" ht="30" customHeight="1">
      <c r="A167" s="39" t="s">
        <v>215</v>
      </c>
      <c r="B167" s="27" t="s">
        <v>609</v>
      </c>
      <c r="C167" s="32" t="s">
        <v>495</v>
      </c>
      <c r="D167" s="40" t="s">
        <v>248</v>
      </c>
      <c r="E167" s="70"/>
      <c r="F167" s="25">
        <f>F168</f>
        <v>642063</v>
      </c>
      <c r="G167" s="25">
        <f>G168</f>
        <v>642063</v>
      </c>
    </row>
    <row r="168" spans="1:7" ht="24">
      <c r="A168" s="46" t="s">
        <v>247</v>
      </c>
      <c r="B168" s="27" t="s">
        <v>609</v>
      </c>
      <c r="C168" s="32" t="s">
        <v>495</v>
      </c>
      <c r="D168" s="40" t="s">
        <v>246</v>
      </c>
      <c r="E168" s="70"/>
      <c r="F168" s="25">
        <f>SUM(F169:F169)</f>
        <v>642063</v>
      </c>
      <c r="G168" s="25">
        <f>SUM(G169:G169)</f>
        <v>642063</v>
      </c>
    </row>
    <row r="169" spans="1:7" ht="25.5">
      <c r="A169" s="26" t="s">
        <v>209</v>
      </c>
      <c r="B169" s="27" t="s">
        <v>609</v>
      </c>
      <c r="C169" s="32" t="s">
        <v>495</v>
      </c>
      <c r="D169" s="40" t="s">
        <v>246</v>
      </c>
      <c r="E169" s="27">
        <v>200</v>
      </c>
      <c r="F169" s="30">
        <v>642063</v>
      </c>
      <c r="G169" s="30">
        <v>642063</v>
      </c>
    </row>
    <row r="170" spans="1:7" ht="12.75">
      <c r="A170" s="23" t="s">
        <v>524</v>
      </c>
      <c r="B170" s="24" t="s">
        <v>609</v>
      </c>
      <c r="C170" s="24" t="s">
        <v>96</v>
      </c>
      <c r="D170" s="24" t="s">
        <v>83</v>
      </c>
      <c r="E170" s="24" t="s">
        <v>83</v>
      </c>
      <c r="F170" s="25">
        <f>F171+F177</f>
        <v>10003659.84</v>
      </c>
      <c r="G170" s="25">
        <f>G171+G177</f>
        <v>12454233</v>
      </c>
    </row>
    <row r="171" spans="1:7" ht="51.75" customHeight="1">
      <c r="A171" s="37" t="s">
        <v>445</v>
      </c>
      <c r="B171" s="27" t="s">
        <v>609</v>
      </c>
      <c r="C171" s="27" t="s">
        <v>96</v>
      </c>
      <c r="D171" s="40" t="s">
        <v>32</v>
      </c>
      <c r="E171" s="27" t="s">
        <v>83</v>
      </c>
      <c r="F171" s="25">
        <f aca="true" t="shared" si="15" ref="F171:G173">F172</f>
        <v>3919471.84</v>
      </c>
      <c r="G171" s="25">
        <f t="shared" si="15"/>
        <v>11954233</v>
      </c>
    </row>
    <row r="172" spans="1:7" ht="76.5">
      <c r="A172" s="38" t="s">
        <v>446</v>
      </c>
      <c r="B172" s="27" t="s">
        <v>609</v>
      </c>
      <c r="C172" s="27" t="s">
        <v>96</v>
      </c>
      <c r="D172" s="41" t="s">
        <v>520</v>
      </c>
      <c r="E172" s="28" t="s">
        <v>83</v>
      </c>
      <c r="F172" s="25">
        <f t="shared" si="15"/>
        <v>3919471.84</v>
      </c>
      <c r="G172" s="25">
        <f t="shared" si="15"/>
        <v>11954233</v>
      </c>
    </row>
    <row r="173" spans="1:7" ht="25.5">
      <c r="A173" s="39" t="s">
        <v>329</v>
      </c>
      <c r="B173" s="27" t="s">
        <v>609</v>
      </c>
      <c r="C173" s="27" t="s">
        <v>96</v>
      </c>
      <c r="D173" s="40" t="s">
        <v>420</v>
      </c>
      <c r="E173" s="28"/>
      <c r="F173" s="25">
        <f t="shared" si="15"/>
        <v>3919471.84</v>
      </c>
      <c r="G173" s="25">
        <f t="shared" si="15"/>
        <v>11954233</v>
      </c>
    </row>
    <row r="174" spans="1:7" ht="12.75">
      <c r="A174" s="39" t="s">
        <v>680</v>
      </c>
      <c r="B174" s="27" t="s">
        <v>609</v>
      </c>
      <c r="C174" s="27" t="s">
        <v>96</v>
      </c>
      <c r="D174" s="40" t="s">
        <v>421</v>
      </c>
      <c r="E174" s="27" t="s">
        <v>83</v>
      </c>
      <c r="F174" s="25">
        <f>SUM(F175:F176)</f>
        <v>3919471.84</v>
      </c>
      <c r="G174" s="25">
        <f>SUM(G175:G176)</f>
        <v>11954233</v>
      </c>
    </row>
    <row r="175" spans="1:7" ht="25.5">
      <c r="A175" s="26" t="s">
        <v>209</v>
      </c>
      <c r="B175" s="27" t="s">
        <v>609</v>
      </c>
      <c r="C175" s="27" t="s">
        <v>96</v>
      </c>
      <c r="D175" s="40" t="s">
        <v>421</v>
      </c>
      <c r="E175" s="27">
        <v>200</v>
      </c>
      <c r="F175" s="30">
        <f>3014884-480622</f>
        <v>2534262</v>
      </c>
      <c r="G175" s="30">
        <v>3183815</v>
      </c>
    </row>
    <row r="176" spans="1:7" ht="12.75">
      <c r="A176" s="26" t="s">
        <v>73</v>
      </c>
      <c r="B176" s="27" t="s">
        <v>609</v>
      </c>
      <c r="C176" s="27" t="s">
        <v>96</v>
      </c>
      <c r="D176" s="40" t="s">
        <v>421</v>
      </c>
      <c r="E176" s="27">
        <v>800</v>
      </c>
      <c r="F176" s="30">
        <f>1385210-0.16</f>
        <v>1385209.84</v>
      </c>
      <c r="G176" s="30">
        <v>8770418</v>
      </c>
    </row>
    <row r="177" spans="1:7" ht="38.25">
      <c r="A177" s="37" t="s">
        <v>441</v>
      </c>
      <c r="B177" s="27" t="s">
        <v>609</v>
      </c>
      <c r="C177" s="27" t="s">
        <v>96</v>
      </c>
      <c r="D177" s="40" t="s">
        <v>594</v>
      </c>
      <c r="E177" s="27"/>
      <c r="F177" s="25">
        <f aca="true" t="shared" si="16" ref="F177:G179">F178</f>
        <v>6084188</v>
      </c>
      <c r="G177" s="25">
        <f t="shared" si="16"/>
        <v>500000</v>
      </c>
    </row>
    <row r="178" spans="1:7" ht="27.75" customHeight="1">
      <c r="A178" s="39" t="s">
        <v>661</v>
      </c>
      <c r="B178" s="27" t="s">
        <v>609</v>
      </c>
      <c r="C178" s="27" t="s">
        <v>96</v>
      </c>
      <c r="D178" s="40" t="s">
        <v>312</v>
      </c>
      <c r="E178" s="27"/>
      <c r="F178" s="25">
        <f t="shared" si="16"/>
        <v>6084188</v>
      </c>
      <c r="G178" s="25">
        <f t="shared" si="16"/>
        <v>500000</v>
      </c>
    </row>
    <row r="179" spans="1:7" ht="25.5">
      <c r="A179" s="75" t="s">
        <v>314</v>
      </c>
      <c r="B179" s="27" t="s">
        <v>609</v>
      </c>
      <c r="C179" s="27" t="s">
        <v>96</v>
      </c>
      <c r="D179" s="40" t="s">
        <v>313</v>
      </c>
      <c r="E179" s="27"/>
      <c r="F179" s="25">
        <f t="shared" si="16"/>
        <v>6084188</v>
      </c>
      <c r="G179" s="25">
        <f t="shared" si="16"/>
        <v>500000</v>
      </c>
    </row>
    <row r="180" spans="1:7" ht="25.5">
      <c r="A180" s="49" t="s">
        <v>209</v>
      </c>
      <c r="B180" s="50" t="s">
        <v>609</v>
      </c>
      <c r="C180" s="50" t="s">
        <v>96</v>
      </c>
      <c r="D180" s="51" t="s">
        <v>313</v>
      </c>
      <c r="E180" s="50">
        <v>200</v>
      </c>
      <c r="F180" s="52">
        <f>5378551.6+205636.4+500000</f>
        <v>6084188</v>
      </c>
      <c r="G180" s="52">
        <v>500000</v>
      </c>
    </row>
    <row r="181" spans="1:7" ht="12.75">
      <c r="A181" s="19" t="s">
        <v>525</v>
      </c>
      <c r="B181" s="20" t="s">
        <v>610</v>
      </c>
      <c r="C181" s="56" t="s">
        <v>428</v>
      </c>
      <c r="D181" s="20" t="s">
        <v>83</v>
      </c>
      <c r="E181" s="20" t="s">
        <v>83</v>
      </c>
      <c r="F181" s="22">
        <f>F182+F193+F229+F238</f>
        <v>270871835</v>
      </c>
      <c r="G181" s="22">
        <f>G182+G193+G229+G238</f>
        <v>273998517</v>
      </c>
    </row>
    <row r="182" spans="1:7" ht="12.75">
      <c r="A182" s="23" t="s">
        <v>526</v>
      </c>
      <c r="B182" s="24" t="s">
        <v>610</v>
      </c>
      <c r="C182" s="24" t="s">
        <v>495</v>
      </c>
      <c r="D182" s="24" t="s">
        <v>83</v>
      </c>
      <c r="E182" s="24" t="s">
        <v>83</v>
      </c>
      <c r="F182" s="25">
        <f aca="true" t="shared" si="17" ref="F182:G184">F183</f>
        <v>101720105</v>
      </c>
      <c r="G182" s="25">
        <f t="shared" si="17"/>
        <v>103615310</v>
      </c>
    </row>
    <row r="183" spans="1:7" ht="38.25">
      <c r="A183" s="37" t="s">
        <v>256</v>
      </c>
      <c r="B183" s="27" t="s">
        <v>610</v>
      </c>
      <c r="C183" s="27" t="s">
        <v>495</v>
      </c>
      <c r="D183" s="40" t="s">
        <v>521</v>
      </c>
      <c r="E183" s="27" t="s">
        <v>83</v>
      </c>
      <c r="F183" s="25">
        <f t="shared" si="17"/>
        <v>101720105</v>
      </c>
      <c r="G183" s="25">
        <f t="shared" si="17"/>
        <v>103615310</v>
      </c>
    </row>
    <row r="184" spans="1:7" ht="38.25">
      <c r="A184" s="38" t="s">
        <v>257</v>
      </c>
      <c r="B184" s="27" t="s">
        <v>610</v>
      </c>
      <c r="C184" s="27" t="s">
        <v>495</v>
      </c>
      <c r="D184" s="41" t="s">
        <v>522</v>
      </c>
      <c r="E184" s="28" t="s">
        <v>83</v>
      </c>
      <c r="F184" s="25">
        <f t="shared" si="17"/>
        <v>101720105</v>
      </c>
      <c r="G184" s="25">
        <f t="shared" si="17"/>
        <v>103615310</v>
      </c>
    </row>
    <row r="185" spans="1:7" ht="25.5">
      <c r="A185" s="39" t="s">
        <v>422</v>
      </c>
      <c r="B185" s="27" t="s">
        <v>610</v>
      </c>
      <c r="C185" s="27" t="s">
        <v>495</v>
      </c>
      <c r="D185" s="40" t="s">
        <v>523</v>
      </c>
      <c r="E185" s="28"/>
      <c r="F185" s="25">
        <f>F186+F189</f>
        <v>101720105</v>
      </c>
      <c r="G185" s="25">
        <f>G186+G189</f>
        <v>103615310</v>
      </c>
    </row>
    <row r="186" spans="1:7" ht="89.25">
      <c r="A186" s="26" t="s">
        <v>277</v>
      </c>
      <c r="B186" s="27" t="s">
        <v>610</v>
      </c>
      <c r="C186" s="27" t="s">
        <v>495</v>
      </c>
      <c r="D186" s="40" t="s">
        <v>278</v>
      </c>
      <c r="E186" s="27" t="s">
        <v>83</v>
      </c>
      <c r="F186" s="25">
        <f>SUM(F187:F188)</f>
        <v>65710054</v>
      </c>
      <c r="G186" s="25">
        <f>SUM(G187:G188)</f>
        <v>65710054</v>
      </c>
    </row>
    <row r="187" spans="1:7" ht="52.5" customHeight="1">
      <c r="A187" s="26" t="s">
        <v>682</v>
      </c>
      <c r="B187" s="27" t="s">
        <v>610</v>
      </c>
      <c r="C187" s="27" t="s">
        <v>495</v>
      </c>
      <c r="D187" s="40" t="s">
        <v>278</v>
      </c>
      <c r="E187" s="27" t="s">
        <v>556</v>
      </c>
      <c r="F187" s="30">
        <f>64975302+277200</f>
        <v>65252502</v>
      </c>
      <c r="G187" s="30">
        <f>64975302+277200</f>
        <v>65252502</v>
      </c>
    </row>
    <row r="188" spans="1:7" ht="25.5">
      <c r="A188" s="26" t="s">
        <v>209</v>
      </c>
      <c r="B188" s="27" t="s">
        <v>610</v>
      </c>
      <c r="C188" s="27" t="s">
        <v>495</v>
      </c>
      <c r="D188" s="40" t="s">
        <v>278</v>
      </c>
      <c r="E188" s="27" t="s">
        <v>70</v>
      </c>
      <c r="F188" s="30">
        <v>457552</v>
      </c>
      <c r="G188" s="30">
        <v>457552</v>
      </c>
    </row>
    <row r="189" spans="1:7" ht="25.5">
      <c r="A189" s="29" t="s">
        <v>460</v>
      </c>
      <c r="B189" s="27" t="s">
        <v>610</v>
      </c>
      <c r="C189" s="27" t="s">
        <v>495</v>
      </c>
      <c r="D189" s="40" t="s">
        <v>279</v>
      </c>
      <c r="E189" s="27"/>
      <c r="F189" s="25">
        <f>SUM(F190:F192)</f>
        <v>36010051</v>
      </c>
      <c r="G189" s="25">
        <f>SUM(G190:G192)</f>
        <v>37905256</v>
      </c>
    </row>
    <row r="190" spans="1:7" ht="54" customHeight="1">
      <c r="A190" s="26" t="s">
        <v>682</v>
      </c>
      <c r="B190" s="27" t="s">
        <v>610</v>
      </c>
      <c r="C190" s="27" t="s">
        <v>495</v>
      </c>
      <c r="D190" s="40" t="s">
        <v>279</v>
      </c>
      <c r="E190" s="27">
        <v>100</v>
      </c>
      <c r="F190" s="30">
        <v>14284050</v>
      </c>
      <c r="G190" s="30">
        <f>14967935+347000</f>
        <v>15314935</v>
      </c>
    </row>
    <row r="191" spans="1:7" ht="25.5">
      <c r="A191" s="26" t="s">
        <v>209</v>
      </c>
      <c r="B191" s="27" t="s">
        <v>610</v>
      </c>
      <c r="C191" s="27" t="s">
        <v>495</v>
      </c>
      <c r="D191" s="40" t="s">
        <v>279</v>
      </c>
      <c r="E191" s="27">
        <v>200</v>
      </c>
      <c r="F191" s="30">
        <f>10906753+8565800</f>
        <v>19472553</v>
      </c>
      <c r="G191" s="30">
        <f>11771073+8565800</f>
        <v>20336873</v>
      </c>
    </row>
    <row r="192" spans="1:7" ht="12.75">
      <c r="A192" s="26" t="s">
        <v>73</v>
      </c>
      <c r="B192" s="27" t="s">
        <v>610</v>
      </c>
      <c r="C192" s="27" t="s">
        <v>495</v>
      </c>
      <c r="D192" s="40" t="s">
        <v>279</v>
      </c>
      <c r="E192" s="27">
        <v>800</v>
      </c>
      <c r="F192" s="30">
        <v>2253448</v>
      </c>
      <c r="G192" s="30">
        <v>2253448</v>
      </c>
    </row>
    <row r="193" spans="1:7" ht="12.75">
      <c r="A193" s="23" t="s">
        <v>527</v>
      </c>
      <c r="B193" s="24" t="s">
        <v>610</v>
      </c>
      <c r="C193" s="24" t="s">
        <v>497</v>
      </c>
      <c r="D193" s="24" t="s">
        <v>83</v>
      </c>
      <c r="E193" s="24" t="s">
        <v>83</v>
      </c>
      <c r="F193" s="25">
        <f>F194</f>
        <v>149874658</v>
      </c>
      <c r="G193" s="25">
        <f>G194</f>
        <v>150201042</v>
      </c>
    </row>
    <row r="194" spans="1:7" ht="38.25">
      <c r="A194" s="37" t="s">
        <v>258</v>
      </c>
      <c r="B194" s="27" t="s">
        <v>610</v>
      </c>
      <c r="C194" s="27" t="s">
        <v>497</v>
      </c>
      <c r="D194" s="40" t="s">
        <v>521</v>
      </c>
      <c r="E194" s="27" t="s">
        <v>83</v>
      </c>
      <c r="F194" s="25">
        <f>F195</f>
        <v>149874658</v>
      </c>
      <c r="G194" s="25">
        <f>G195</f>
        <v>150201042</v>
      </c>
    </row>
    <row r="195" spans="1:7" ht="38.25">
      <c r="A195" s="38" t="s">
        <v>257</v>
      </c>
      <c r="B195" s="27" t="s">
        <v>610</v>
      </c>
      <c r="C195" s="27" t="s">
        <v>497</v>
      </c>
      <c r="D195" s="40" t="s">
        <v>522</v>
      </c>
      <c r="E195" s="28" t="s">
        <v>83</v>
      </c>
      <c r="F195" s="25">
        <f>F196+F203+F221+F224+F214</f>
        <v>149874658</v>
      </c>
      <c r="G195" s="25">
        <f>G196+G203+G221+G224</f>
        <v>150201042</v>
      </c>
    </row>
    <row r="196" spans="1:7" ht="25.5">
      <c r="A196" s="39" t="s">
        <v>424</v>
      </c>
      <c r="B196" s="27" t="s">
        <v>610</v>
      </c>
      <c r="C196" s="27" t="s">
        <v>497</v>
      </c>
      <c r="D196" s="40" t="s">
        <v>280</v>
      </c>
      <c r="E196" s="28"/>
      <c r="F196" s="25">
        <f>F197+F199+F201</f>
        <v>137220021</v>
      </c>
      <c r="G196" s="25">
        <f>G197+G199+G201</f>
        <v>137891844</v>
      </c>
    </row>
    <row r="197" spans="1:7" ht="94.5" customHeight="1">
      <c r="A197" s="26" t="s">
        <v>637</v>
      </c>
      <c r="B197" s="27" t="s">
        <v>610</v>
      </c>
      <c r="C197" s="27" t="s">
        <v>497</v>
      </c>
      <c r="D197" s="40" t="s">
        <v>281</v>
      </c>
      <c r="E197" s="27" t="s">
        <v>83</v>
      </c>
      <c r="F197" s="25">
        <f>F198</f>
        <v>112924782</v>
      </c>
      <c r="G197" s="25">
        <f>G198</f>
        <v>112924782</v>
      </c>
    </row>
    <row r="198" spans="1:7" ht="25.5">
      <c r="A198" s="26" t="s">
        <v>86</v>
      </c>
      <c r="B198" s="27" t="s">
        <v>610</v>
      </c>
      <c r="C198" s="27" t="s">
        <v>497</v>
      </c>
      <c r="D198" s="40" t="s">
        <v>281</v>
      </c>
      <c r="E198" s="27">
        <v>600</v>
      </c>
      <c r="F198" s="30">
        <f>112307282+617500</f>
        <v>112924782</v>
      </c>
      <c r="G198" s="30">
        <f>112307282+617500</f>
        <v>112924782</v>
      </c>
    </row>
    <row r="199" spans="1:7" ht="25.5">
      <c r="A199" s="29" t="s">
        <v>460</v>
      </c>
      <c r="B199" s="27" t="s">
        <v>610</v>
      </c>
      <c r="C199" s="27" t="s">
        <v>497</v>
      </c>
      <c r="D199" s="40" t="s">
        <v>282</v>
      </c>
      <c r="E199" s="27"/>
      <c r="F199" s="25">
        <f>F200</f>
        <v>17811279</v>
      </c>
      <c r="G199" s="25">
        <f>G200</f>
        <v>18483102</v>
      </c>
    </row>
    <row r="200" spans="1:7" ht="25.5">
      <c r="A200" s="26" t="s">
        <v>86</v>
      </c>
      <c r="B200" s="27" t="s">
        <v>610</v>
      </c>
      <c r="C200" s="27" t="s">
        <v>497</v>
      </c>
      <c r="D200" s="40" t="s">
        <v>282</v>
      </c>
      <c r="E200" s="27">
        <v>600</v>
      </c>
      <c r="F200" s="30">
        <f>19579754-1746197-22278</f>
        <v>17811279</v>
      </c>
      <c r="G200" s="30">
        <v>18483102</v>
      </c>
    </row>
    <row r="201" spans="1:7" ht="89.25">
      <c r="A201" s="26" t="s">
        <v>966</v>
      </c>
      <c r="B201" s="27" t="s">
        <v>610</v>
      </c>
      <c r="C201" s="27" t="s">
        <v>497</v>
      </c>
      <c r="D201" s="40" t="s">
        <v>967</v>
      </c>
      <c r="E201" s="27"/>
      <c r="F201" s="30">
        <f>F202</f>
        <v>6483960</v>
      </c>
      <c r="G201" s="30">
        <f>G202</f>
        <v>6483960</v>
      </c>
    </row>
    <row r="202" spans="1:7" ht="25.5">
      <c r="A202" s="26" t="s">
        <v>86</v>
      </c>
      <c r="B202" s="27" t="s">
        <v>610</v>
      </c>
      <c r="C202" s="27" t="s">
        <v>497</v>
      </c>
      <c r="D202" s="40" t="s">
        <v>967</v>
      </c>
      <c r="E202" s="27">
        <v>600</v>
      </c>
      <c r="F202" s="30">
        <v>6483960</v>
      </c>
      <c r="G202" s="30">
        <v>6483960</v>
      </c>
    </row>
    <row r="203" spans="1:7" ht="25.5">
      <c r="A203" s="39" t="s">
        <v>425</v>
      </c>
      <c r="B203" s="27" t="s">
        <v>610</v>
      </c>
      <c r="C203" s="27" t="s">
        <v>497</v>
      </c>
      <c r="D203" s="40" t="s">
        <v>283</v>
      </c>
      <c r="E203" s="27"/>
      <c r="F203" s="30">
        <f>F204+F206+F208+F212+F210</f>
        <v>11542047</v>
      </c>
      <c r="G203" s="30">
        <f>G204+G206+G208+G212+G210</f>
        <v>11196608</v>
      </c>
    </row>
    <row r="204" spans="1:7" ht="40.5" customHeight="1">
      <c r="A204" s="39" t="s">
        <v>363</v>
      </c>
      <c r="B204" s="27" t="s">
        <v>610</v>
      </c>
      <c r="C204" s="27" t="s">
        <v>497</v>
      </c>
      <c r="D204" s="40" t="s">
        <v>364</v>
      </c>
      <c r="E204" s="27"/>
      <c r="F204" s="30">
        <f>+F205</f>
        <v>6410476</v>
      </c>
      <c r="G204" s="30">
        <f>+G205</f>
        <v>6013419</v>
      </c>
    </row>
    <row r="205" spans="1:7" ht="27" customHeight="1">
      <c r="A205" s="26" t="s">
        <v>86</v>
      </c>
      <c r="B205" s="27" t="s">
        <v>610</v>
      </c>
      <c r="C205" s="27" t="s">
        <v>497</v>
      </c>
      <c r="D205" s="40" t="s">
        <v>364</v>
      </c>
      <c r="E205" s="27">
        <v>600</v>
      </c>
      <c r="F205" s="30">
        <f>4852089+725025+833362</f>
        <v>6410476</v>
      </c>
      <c r="G205" s="30">
        <f>4446924+784751+781744</f>
        <v>6013419</v>
      </c>
    </row>
    <row r="206" spans="1:7" ht="63.75">
      <c r="A206" s="39" t="s">
        <v>693</v>
      </c>
      <c r="B206" s="27" t="s">
        <v>610</v>
      </c>
      <c r="C206" s="27" t="s">
        <v>497</v>
      </c>
      <c r="D206" s="40" t="s">
        <v>694</v>
      </c>
      <c r="E206" s="27"/>
      <c r="F206" s="25">
        <f>F207</f>
        <v>316634</v>
      </c>
      <c r="G206" s="25">
        <f>G207</f>
        <v>316634</v>
      </c>
    </row>
    <row r="207" spans="1:7" ht="27" customHeight="1">
      <c r="A207" s="26" t="s">
        <v>86</v>
      </c>
      <c r="B207" s="27" t="s">
        <v>610</v>
      </c>
      <c r="C207" s="27" t="s">
        <v>497</v>
      </c>
      <c r="D207" s="40" t="s">
        <v>694</v>
      </c>
      <c r="E207" s="27">
        <v>600</v>
      </c>
      <c r="F207" s="30">
        <f>312560+4074</f>
        <v>316634</v>
      </c>
      <c r="G207" s="30">
        <f>312560+4074</f>
        <v>316634</v>
      </c>
    </row>
    <row r="208" spans="1:7" ht="51">
      <c r="A208" s="63" t="s">
        <v>274</v>
      </c>
      <c r="B208" s="27" t="s">
        <v>610</v>
      </c>
      <c r="C208" s="27" t="s">
        <v>497</v>
      </c>
      <c r="D208" s="40" t="s">
        <v>284</v>
      </c>
      <c r="E208" s="27"/>
      <c r="F208" s="25">
        <f>F209</f>
        <v>3068740</v>
      </c>
      <c r="G208" s="25">
        <f>G209</f>
        <v>3068740</v>
      </c>
    </row>
    <row r="209" spans="1:7" ht="29.25" customHeight="1">
      <c r="A209" s="26" t="s">
        <v>86</v>
      </c>
      <c r="B209" s="27" t="s">
        <v>610</v>
      </c>
      <c r="C209" s="27" t="s">
        <v>497</v>
      </c>
      <c r="D209" s="40" t="s">
        <v>284</v>
      </c>
      <c r="E209" s="27">
        <v>600</v>
      </c>
      <c r="F209" s="30">
        <v>3068740</v>
      </c>
      <c r="G209" s="30">
        <v>3068740</v>
      </c>
    </row>
    <row r="210" spans="1:7" ht="29.25" customHeight="1">
      <c r="A210" s="29" t="s">
        <v>460</v>
      </c>
      <c r="B210" s="27" t="s">
        <v>610</v>
      </c>
      <c r="C210" s="27" t="s">
        <v>497</v>
      </c>
      <c r="D210" s="40" t="s">
        <v>362</v>
      </c>
      <c r="E210" s="27"/>
      <c r="F210" s="30">
        <f>F211</f>
        <v>1746197</v>
      </c>
      <c r="G210" s="30">
        <f>G211</f>
        <v>1797815</v>
      </c>
    </row>
    <row r="211" spans="1:7" ht="25.5">
      <c r="A211" s="26" t="s">
        <v>86</v>
      </c>
      <c r="B211" s="27" t="s">
        <v>610</v>
      </c>
      <c r="C211" s="27" t="s">
        <v>497</v>
      </c>
      <c r="D211" s="40" t="s">
        <v>362</v>
      </c>
      <c r="E211" s="27">
        <v>600</v>
      </c>
      <c r="F211" s="30">
        <v>1746197</v>
      </c>
      <c r="G211" s="30">
        <v>1797815</v>
      </c>
    </row>
    <row r="212" spans="1:7" ht="12.75" hidden="1">
      <c r="A212" s="26"/>
      <c r="B212" s="27"/>
      <c r="C212" s="27"/>
      <c r="D212" s="40"/>
      <c r="E212" s="27"/>
      <c r="F212" s="30">
        <f>F213</f>
        <v>0</v>
      </c>
      <c r="G212" s="30">
        <f>G213</f>
        <v>0</v>
      </c>
    </row>
    <row r="213" spans="1:7" ht="12.75" hidden="1">
      <c r="A213" s="26"/>
      <c r="B213" s="27"/>
      <c r="C213" s="27"/>
      <c r="D213" s="40"/>
      <c r="E213" s="27"/>
      <c r="F213" s="30"/>
      <c r="G213" s="30"/>
    </row>
    <row r="214" spans="1:7" ht="89.25" hidden="1">
      <c r="A214" s="39" t="s">
        <v>874</v>
      </c>
      <c r="B214" s="27" t="s">
        <v>610</v>
      </c>
      <c r="C214" s="27" t="s">
        <v>497</v>
      </c>
      <c r="D214" s="40" t="s">
        <v>875</v>
      </c>
      <c r="E214" s="27"/>
      <c r="F214" s="30">
        <f>F215+F219+F217</f>
        <v>0</v>
      </c>
      <c r="G214" s="30">
        <f>G215+G219+G217</f>
        <v>0</v>
      </c>
    </row>
    <row r="215" spans="1:7" ht="41.25" customHeight="1" hidden="1">
      <c r="A215" s="26" t="s">
        <v>876</v>
      </c>
      <c r="B215" s="27" t="s">
        <v>610</v>
      </c>
      <c r="C215" s="27" t="s">
        <v>497</v>
      </c>
      <c r="D215" s="40" t="s">
        <v>877</v>
      </c>
      <c r="E215" s="27"/>
      <c r="F215" s="30">
        <f>F216</f>
        <v>0</v>
      </c>
      <c r="G215" s="30">
        <f>G216</f>
        <v>0</v>
      </c>
    </row>
    <row r="216" spans="1:7" ht="41.25" customHeight="1" hidden="1">
      <c r="A216" s="26" t="s">
        <v>86</v>
      </c>
      <c r="B216" s="27" t="s">
        <v>610</v>
      </c>
      <c r="C216" s="27" t="s">
        <v>497</v>
      </c>
      <c r="D216" s="40" t="s">
        <v>877</v>
      </c>
      <c r="E216" s="27" t="s">
        <v>75</v>
      </c>
      <c r="F216" s="30"/>
      <c r="G216" s="30"/>
    </row>
    <row r="217" spans="1:7" ht="25.5" hidden="1">
      <c r="A217" s="26" t="s">
        <v>904</v>
      </c>
      <c r="B217" s="27" t="s">
        <v>610</v>
      </c>
      <c r="C217" s="27" t="s">
        <v>497</v>
      </c>
      <c r="D217" s="40" t="s">
        <v>905</v>
      </c>
      <c r="E217" s="27"/>
      <c r="F217" s="30">
        <f>F218</f>
        <v>0</v>
      </c>
      <c r="G217" s="30">
        <f>G218</f>
        <v>0</v>
      </c>
    </row>
    <row r="218" spans="1:7" ht="41.25" customHeight="1" hidden="1">
      <c r="A218" s="26" t="s">
        <v>86</v>
      </c>
      <c r="B218" s="27" t="s">
        <v>610</v>
      </c>
      <c r="C218" s="27" t="s">
        <v>497</v>
      </c>
      <c r="D218" s="40" t="s">
        <v>905</v>
      </c>
      <c r="E218" s="27">
        <v>600</v>
      </c>
      <c r="F218" s="30"/>
      <c r="G218" s="30"/>
    </row>
    <row r="219" spans="1:7" ht="25.5" hidden="1">
      <c r="A219" s="82" t="s">
        <v>878</v>
      </c>
      <c r="B219" s="27" t="s">
        <v>610</v>
      </c>
      <c r="C219" s="27" t="s">
        <v>497</v>
      </c>
      <c r="D219" s="40" t="s">
        <v>879</v>
      </c>
      <c r="E219" s="27"/>
      <c r="F219" s="30">
        <f>F220</f>
        <v>0</v>
      </c>
      <c r="G219" s="30">
        <f>G220</f>
        <v>0</v>
      </c>
    </row>
    <row r="220" spans="1:7" ht="41.25" customHeight="1" hidden="1">
      <c r="A220" s="26" t="s">
        <v>86</v>
      </c>
      <c r="B220" s="27" t="s">
        <v>610</v>
      </c>
      <c r="C220" s="27" t="s">
        <v>497</v>
      </c>
      <c r="D220" s="40" t="s">
        <v>879</v>
      </c>
      <c r="E220" s="27" t="s">
        <v>75</v>
      </c>
      <c r="F220" s="30"/>
      <c r="G220" s="30"/>
    </row>
    <row r="221" spans="1:7" ht="25.5">
      <c r="A221" s="83" t="s">
        <v>945</v>
      </c>
      <c r="B221" s="35" t="s">
        <v>610</v>
      </c>
      <c r="C221" s="35" t="s">
        <v>497</v>
      </c>
      <c r="D221" s="34" t="s">
        <v>944</v>
      </c>
      <c r="E221" s="35"/>
      <c r="F221" s="30">
        <f>F222</f>
        <v>1112590</v>
      </c>
      <c r="G221" s="25">
        <f>G222</f>
        <v>1112590</v>
      </c>
    </row>
    <row r="222" spans="1:7" ht="52.5" customHeight="1">
      <c r="A222" s="83" t="s">
        <v>963</v>
      </c>
      <c r="B222" s="35" t="s">
        <v>610</v>
      </c>
      <c r="C222" s="35" t="s">
        <v>497</v>
      </c>
      <c r="D222" s="34" t="s">
        <v>964</v>
      </c>
      <c r="E222" s="35"/>
      <c r="F222" s="30">
        <f>F223</f>
        <v>1112590</v>
      </c>
      <c r="G222" s="25">
        <f>G223</f>
        <v>1112590</v>
      </c>
    </row>
    <row r="223" spans="1:7" ht="25.5">
      <c r="A223" s="31" t="s">
        <v>86</v>
      </c>
      <c r="B223" s="35" t="s">
        <v>610</v>
      </c>
      <c r="C223" s="35" t="s">
        <v>497</v>
      </c>
      <c r="D223" s="34" t="s">
        <v>964</v>
      </c>
      <c r="E223" s="35">
        <v>600</v>
      </c>
      <c r="F223" s="30">
        <f>1068531+21807+22252</f>
        <v>1112590</v>
      </c>
      <c r="G223" s="30">
        <f>1068531+21807+22252</f>
        <v>1112590</v>
      </c>
    </row>
    <row r="224" spans="1:7" ht="12.75" hidden="1">
      <c r="A224" s="74" t="s">
        <v>102</v>
      </c>
      <c r="B224" s="27" t="s">
        <v>610</v>
      </c>
      <c r="C224" s="27" t="s">
        <v>497</v>
      </c>
      <c r="D224" s="40" t="s">
        <v>58</v>
      </c>
      <c r="E224" s="27"/>
      <c r="F224" s="25">
        <f>F225+F227</f>
        <v>0</v>
      </c>
      <c r="G224" s="25">
        <f>G225</f>
        <v>0</v>
      </c>
    </row>
    <row r="225" spans="1:7" ht="38.25" hidden="1">
      <c r="A225" s="74" t="s">
        <v>147</v>
      </c>
      <c r="B225" s="27" t="s">
        <v>610</v>
      </c>
      <c r="C225" s="27" t="s">
        <v>497</v>
      </c>
      <c r="D225" s="40" t="s">
        <v>59</v>
      </c>
      <c r="E225" s="27"/>
      <c r="F225" s="25">
        <f>F226</f>
        <v>0</v>
      </c>
      <c r="G225" s="25">
        <f>G226</f>
        <v>0</v>
      </c>
    </row>
    <row r="226" spans="1:7" ht="54.75" customHeight="1" hidden="1">
      <c r="A226" s="26" t="s">
        <v>86</v>
      </c>
      <c r="B226" s="27" t="s">
        <v>610</v>
      </c>
      <c r="C226" s="27" t="s">
        <v>497</v>
      </c>
      <c r="D226" s="40" t="s">
        <v>59</v>
      </c>
      <c r="E226" s="27">
        <v>600</v>
      </c>
      <c r="F226" s="30"/>
      <c r="G226" s="30"/>
    </row>
    <row r="227" spans="1:7" ht="80.25" customHeight="1" hidden="1">
      <c r="A227" s="74" t="s">
        <v>57</v>
      </c>
      <c r="B227" s="27" t="s">
        <v>610</v>
      </c>
      <c r="C227" s="27" t="s">
        <v>497</v>
      </c>
      <c r="D227" s="40" t="s">
        <v>330</v>
      </c>
      <c r="E227" s="27"/>
      <c r="F227" s="30">
        <f>F228</f>
        <v>0</v>
      </c>
      <c r="G227" s="30"/>
    </row>
    <row r="228" spans="1:7" ht="52.5" customHeight="1" hidden="1">
      <c r="A228" s="26" t="s">
        <v>86</v>
      </c>
      <c r="B228" s="27" t="s">
        <v>610</v>
      </c>
      <c r="C228" s="27" t="s">
        <v>497</v>
      </c>
      <c r="D228" s="40" t="s">
        <v>330</v>
      </c>
      <c r="E228" s="27">
        <v>600</v>
      </c>
      <c r="F228" s="30"/>
      <c r="G228" s="30"/>
    </row>
    <row r="229" spans="1:7" ht="12.75">
      <c r="A229" s="38" t="s">
        <v>39</v>
      </c>
      <c r="B229" s="27" t="s">
        <v>610</v>
      </c>
      <c r="C229" s="32" t="s">
        <v>96</v>
      </c>
      <c r="D229" s="40"/>
      <c r="E229" s="27"/>
      <c r="F229" s="25">
        <f aca="true" t="shared" si="18" ref="F229:G233">F230</f>
        <v>13065465</v>
      </c>
      <c r="G229" s="25">
        <f t="shared" si="18"/>
        <v>13745370</v>
      </c>
    </row>
    <row r="230" spans="1:7" ht="38.25">
      <c r="A230" s="37" t="s">
        <v>256</v>
      </c>
      <c r="B230" s="27" t="s">
        <v>610</v>
      </c>
      <c r="C230" s="32" t="s">
        <v>96</v>
      </c>
      <c r="D230" s="40" t="s">
        <v>521</v>
      </c>
      <c r="E230" s="27"/>
      <c r="F230" s="25">
        <f t="shared" si="18"/>
        <v>13065465</v>
      </c>
      <c r="G230" s="25">
        <f t="shared" si="18"/>
        <v>13745370</v>
      </c>
    </row>
    <row r="231" spans="1:7" ht="42" customHeight="1">
      <c r="A231" s="38" t="s">
        <v>659</v>
      </c>
      <c r="B231" s="27" t="s">
        <v>610</v>
      </c>
      <c r="C231" s="32" t="s">
        <v>96</v>
      </c>
      <c r="D231" s="41" t="s">
        <v>285</v>
      </c>
      <c r="E231" s="28" t="s">
        <v>83</v>
      </c>
      <c r="F231" s="25">
        <f>F232+F235</f>
        <v>13065465</v>
      </c>
      <c r="G231" s="25">
        <f>G232+G235</f>
        <v>13745370</v>
      </c>
    </row>
    <row r="232" spans="1:7" ht="38.25">
      <c r="A232" s="39" t="s">
        <v>426</v>
      </c>
      <c r="B232" s="27" t="s">
        <v>610</v>
      </c>
      <c r="C232" s="32" t="s">
        <v>96</v>
      </c>
      <c r="D232" s="40" t="s">
        <v>286</v>
      </c>
      <c r="E232" s="28"/>
      <c r="F232" s="25">
        <f t="shared" si="18"/>
        <v>4886385</v>
      </c>
      <c r="G232" s="25">
        <f t="shared" si="18"/>
        <v>5566290</v>
      </c>
    </row>
    <row r="233" spans="1:7" ht="25.5">
      <c r="A233" s="29" t="s">
        <v>460</v>
      </c>
      <c r="B233" s="27" t="s">
        <v>610</v>
      </c>
      <c r="C233" s="32" t="s">
        <v>96</v>
      </c>
      <c r="D233" s="40" t="s">
        <v>287</v>
      </c>
      <c r="E233" s="27" t="s">
        <v>83</v>
      </c>
      <c r="F233" s="25">
        <f t="shared" si="18"/>
        <v>4886385</v>
      </c>
      <c r="G233" s="25">
        <f t="shared" si="18"/>
        <v>5566290</v>
      </c>
    </row>
    <row r="234" spans="1:7" ht="25.5">
      <c r="A234" s="26" t="s">
        <v>86</v>
      </c>
      <c r="B234" s="27" t="s">
        <v>610</v>
      </c>
      <c r="C234" s="32" t="s">
        <v>96</v>
      </c>
      <c r="D234" s="40" t="s">
        <v>287</v>
      </c>
      <c r="E234" s="27">
        <v>600</v>
      </c>
      <c r="F234" s="30">
        <f>13065439-8179080+26</f>
        <v>4886385</v>
      </c>
      <c r="G234" s="30">
        <f>13744033-8179080+1337</f>
        <v>5566290</v>
      </c>
    </row>
    <row r="235" spans="1:7" ht="38.25">
      <c r="A235" s="26" t="s">
        <v>880</v>
      </c>
      <c r="B235" s="27" t="s">
        <v>610</v>
      </c>
      <c r="C235" s="32" t="s">
        <v>96</v>
      </c>
      <c r="D235" s="40" t="s">
        <v>881</v>
      </c>
      <c r="E235" s="28"/>
      <c r="F235" s="30">
        <f>F236</f>
        <v>8179080</v>
      </c>
      <c r="G235" s="30">
        <f>G236</f>
        <v>8179080</v>
      </c>
    </row>
    <row r="236" spans="1:7" ht="12.75">
      <c r="A236" s="26" t="s">
        <v>195</v>
      </c>
      <c r="B236" s="27" t="s">
        <v>610</v>
      </c>
      <c r="C236" s="32" t="s">
        <v>96</v>
      </c>
      <c r="D236" s="40" t="s">
        <v>882</v>
      </c>
      <c r="E236" s="27" t="s">
        <v>83</v>
      </c>
      <c r="F236" s="30">
        <f>F237</f>
        <v>8179080</v>
      </c>
      <c r="G236" s="30">
        <f>G237</f>
        <v>8179080</v>
      </c>
    </row>
    <row r="237" spans="1:7" ht="25.5">
      <c r="A237" s="26" t="s">
        <v>86</v>
      </c>
      <c r="B237" s="27" t="s">
        <v>610</v>
      </c>
      <c r="C237" s="32" t="s">
        <v>96</v>
      </c>
      <c r="D237" s="40" t="s">
        <v>882</v>
      </c>
      <c r="E237" s="27">
        <v>600</v>
      </c>
      <c r="F237" s="30">
        <v>8179080</v>
      </c>
      <c r="G237" s="30">
        <v>8179080</v>
      </c>
    </row>
    <row r="238" spans="1:7" ht="12.75">
      <c r="A238" s="23" t="s">
        <v>528</v>
      </c>
      <c r="B238" s="24" t="s">
        <v>610</v>
      </c>
      <c r="C238" s="24" t="s">
        <v>97</v>
      </c>
      <c r="D238" s="24" t="s">
        <v>83</v>
      </c>
      <c r="E238" s="24" t="s">
        <v>83</v>
      </c>
      <c r="F238" s="25">
        <f>F239+F254</f>
        <v>6211607</v>
      </c>
      <c r="G238" s="25">
        <f>G239+G254</f>
        <v>6436795</v>
      </c>
    </row>
    <row r="239" spans="1:7" ht="38.25">
      <c r="A239" s="37" t="s">
        <v>258</v>
      </c>
      <c r="B239" s="27" t="s">
        <v>610</v>
      </c>
      <c r="C239" s="27" t="s">
        <v>97</v>
      </c>
      <c r="D239" s="40" t="s">
        <v>521</v>
      </c>
      <c r="E239" s="27" t="s">
        <v>83</v>
      </c>
      <c r="F239" s="25">
        <f>F240</f>
        <v>4311102</v>
      </c>
      <c r="G239" s="25">
        <f>G240</f>
        <v>4516290</v>
      </c>
    </row>
    <row r="240" spans="1:7" ht="51">
      <c r="A240" s="38" t="s">
        <v>660</v>
      </c>
      <c r="B240" s="27" t="s">
        <v>610</v>
      </c>
      <c r="C240" s="27" t="s">
        <v>97</v>
      </c>
      <c r="D240" s="40" t="s">
        <v>288</v>
      </c>
      <c r="E240" s="28" t="s">
        <v>83</v>
      </c>
      <c r="F240" s="25">
        <f>F241+F244+F249</f>
        <v>4311102</v>
      </c>
      <c r="G240" s="25">
        <f>G241+G244+G249</f>
        <v>4516290</v>
      </c>
    </row>
    <row r="241" spans="1:7" ht="51">
      <c r="A241" s="39" t="s">
        <v>427</v>
      </c>
      <c r="B241" s="27" t="s">
        <v>610</v>
      </c>
      <c r="C241" s="27" t="s">
        <v>97</v>
      </c>
      <c r="D241" s="40" t="s">
        <v>289</v>
      </c>
      <c r="E241" s="28"/>
      <c r="F241" s="25">
        <f>F242</f>
        <v>217546</v>
      </c>
      <c r="G241" s="25">
        <f>G242</f>
        <v>217546</v>
      </c>
    </row>
    <row r="242" spans="1:7" ht="38.25">
      <c r="A242" s="26" t="s">
        <v>560</v>
      </c>
      <c r="B242" s="27" t="s">
        <v>610</v>
      </c>
      <c r="C242" s="27" t="s">
        <v>97</v>
      </c>
      <c r="D242" s="40" t="s">
        <v>290</v>
      </c>
      <c r="E242" s="27"/>
      <c r="F242" s="25">
        <f>F243</f>
        <v>217546</v>
      </c>
      <c r="G242" s="25">
        <f>G243</f>
        <v>217546</v>
      </c>
    </row>
    <row r="243" spans="1:7" ht="57" customHeight="1">
      <c r="A243" s="26" t="s">
        <v>682</v>
      </c>
      <c r="B243" s="27" t="s">
        <v>610</v>
      </c>
      <c r="C243" s="27" t="s">
        <v>97</v>
      </c>
      <c r="D243" s="40" t="s">
        <v>290</v>
      </c>
      <c r="E243" s="27">
        <v>100</v>
      </c>
      <c r="F243" s="30">
        <v>217546</v>
      </c>
      <c r="G243" s="30">
        <v>217546</v>
      </c>
    </row>
    <row r="244" spans="1:7" ht="38.25">
      <c r="A244" s="39" t="s">
        <v>305</v>
      </c>
      <c r="B244" s="27" t="s">
        <v>610</v>
      </c>
      <c r="C244" s="27" t="s">
        <v>97</v>
      </c>
      <c r="D244" s="40" t="s">
        <v>292</v>
      </c>
      <c r="E244" s="27"/>
      <c r="F244" s="25">
        <f>F245</f>
        <v>2925563</v>
      </c>
      <c r="G244" s="25">
        <f>G245</f>
        <v>3067104</v>
      </c>
    </row>
    <row r="245" spans="1:7" ht="25.5">
      <c r="A245" s="29" t="s">
        <v>460</v>
      </c>
      <c r="B245" s="27" t="s">
        <v>610</v>
      </c>
      <c r="C245" s="27" t="s">
        <v>97</v>
      </c>
      <c r="D245" s="40" t="s">
        <v>293</v>
      </c>
      <c r="E245" s="27" t="s">
        <v>83</v>
      </c>
      <c r="F245" s="25">
        <f>SUM(F246:F248)</f>
        <v>2925563</v>
      </c>
      <c r="G245" s="25">
        <f>SUM(G246:G248)</f>
        <v>3067104</v>
      </c>
    </row>
    <row r="246" spans="1:7" ht="52.5" customHeight="1">
      <c r="A246" s="26" t="s">
        <v>682</v>
      </c>
      <c r="B246" s="27" t="s">
        <v>610</v>
      </c>
      <c r="C246" s="27" t="s">
        <v>97</v>
      </c>
      <c r="D246" s="40" t="s">
        <v>293</v>
      </c>
      <c r="E246" s="27" t="s">
        <v>556</v>
      </c>
      <c r="F246" s="30">
        <v>2406221</v>
      </c>
      <c r="G246" s="30">
        <v>2547764</v>
      </c>
    </row>
    <row r="247" spans="1:7" ht="25.5">
      <c r="A247" s="26" t="s">
        <v>209</v>
      </c>
      <c r="B247" s="27" t="s">
        <v>610</v>
      </c>
      <c r="C247" s="27" t="s">
        <v>97</v>
      </c>
      <c r="D247" s="40" t="s">
        <v>293</v>
      </c>
      <c r="E247" s="27" t="s">
        <v>70</v>
      </c>
      <c r="F247" s="30">
        <v>514265</v>
      </c>
      <c r="G247" s="30">
        <v>514263</v>
      </c>
    </row>
    <row r="248" spans="1:7" ht="12.75">
      <c r="A248" s="26" t="s">
        <v>73</v>
      </c>
      <c r="B248" s="27" t="s">
        <v>610</v>
      </c>
      <c r="C248" s="27" t="s">
        <v>97</v>
      </c>
      <c r="D248" s="40" t="s">
        <v>293</v>
      </c>
      <c r="E248" s="27">
        <v>800</v>
      </c>
      <c r="F248" s="30">
        <v>5077</v>
      </c>
      <c r="G248" s="30">
        <v>5077</v>
      </c>
    </row>
    <row r="249" spans="1:7" ht="38.25">
      <c r="A249" s="29" t="s">
        <v>593</v>
      </c>
      <c r="B249" s="27" t="s">
        <v>610</v>
      </c>
      <c r="C249" s="27" t="s">
        <v>97</v>
      </c>
      <c r="D249" s="40" t="s">
        <v>595</v>
      </c>
      <c r="E249" s="27"/>
      <c r="F249" s="25">
        <f>F250</f>
        <v>1167993</v>
      </c>
      <c r="G249" s="25">
        <f>G250</f>
        <v>1231640</v>
      </c>
    </row>
    <row r="250" spans="1:7" ht="25.5">
      <c r="A250" s="29" t="s">
        <v>679</v>
      </c>
      <c r="B250" s="27" t="s">
        <v>610</v>
      </c>
      <c r="C250" s="27" t="s">
        <v>97</v>
      </c>
      <c r="D250" s="40" t="s">
        <v>596</v>
      </c>
      <c r="E250" s="27"/>
      <c r="F250" s="25">
        <f>SUM(F251:F253)</f>
        <v>1167993</v>
      </c>
      <c r="G250" s="25">
        <f>SUM(G251:G253)</f>
        <v>1231640</v>
      </c>
    </row>
    <row r="251" spans="1:7" ht="54.75" customHeight="1">
      <c r="A251" s="26" t="s">
        <v>682</v>
      </c>
      <c r="B251" s="27" t="s">
        <v>610</v>
      </c>
      <c r="C251" s="27" t="s">
        <v>97</v>
      </c>
      <c r="D251" s="40" t="s">
        <v>596</v>
      </c>
      <c r="E251" s="27" t="s">
        <v>556</v>
      </c>
      <c r="F251" s="30">
        <v>1081993</v>
      </c>
      <c r="G251" s="30">
        <v>1145640</v>
      </c>
    </row>
    <row r="252" spans="1:7" ht="25.5">
      <c r="A252" s="26" t="s">
        <v>209</v>
      </c>
      <c r="B252" s="27" t="s">
        <v>610</v>
      </c>
      <c r="C252" s="27" t="s">
        <v>97</v>
      </c>
      <c r="D252" s="40" t="s">
        <v>596</v>
      </c>
      <c r="E252" s="27" t="s">
        <v>70</v>
      </c>
      <c r="F252" s="30">
        <v>86000</v>
      </c>
      <c r="G252" s="30">
        <v>86000</v>
      </c>
    </row>
    <row r="253" spans="1:7" ht="12.75">
      <c r="A253" s="49" t="s">
        <v>73</v>
      </c>
      <c r="B253" s="50" t="s">
        <v>610</v>
      </c>
      <c r="C253" s="50" t="s">
        <v>97</v>
      </c>
      <c r="D253" s="51" t="s">
        <v>596</v>
      </c>
      <c r="E253" s="50">
        <v>800</v>
      </c>
      <c r="F253" s="52"/>
      <c r="G253" s="52"/>
    </row>
    <row r="254" spans="1:7" ht="39.75" customHeight="1">
      <c r="A254" s="37" t="s">
        <v>405</v>
      </c>
      <c r="B254" s="27" t="s">
        <v>610</v>
      </c>
      <c r="C254" s="50" t="s">
        <v>97</v>
      </c>
      <c r="D254" s="40" t="s">
        <v>404</v>
      </c>
      <c r="E254" s="27" t="s">
        <v>83</v>
      </c>
      <c r="F254" s="25">
        <f>F255</f>
        <v>1900505</v>
      </c>
      <c r="G254" s="25">
        <f>G255</f>
        <v>1920505</v>
      </c>
    </row>
    <row r="255" spans="1:7" ht="76.5">
      <c r="A255" s="38" t="s">
        <v>328</v>
      </c>
      <c r="B255" s="27" t="s">
        <v>610</v>
      </c>
      <c r="C255" s="50" t="s">
        <v>97</v>
      </c>
      <c r="D255" s="41" t="s">
        <v>454</v>
      </c>
      <c r="E255" s="28" t="s">
        <v>83</v>
      </c>
      <c r="F255" s="25">
        <f>F256+F263</f>
        <v>1900505</v>
      </c>
      <c r="G255" s="25">
        <f>G256+G263</f>
        <v>1920505</v>
      </c>
    </row>
    <row r="256" spans="1:7" ht="25.5">
      <c r="A256" s="39" t="s">
        <v>453</v>
      </c>
      <c r="B256" s="27" t="s">
        <v>610</v>
      </c>
      <c r="C256" s="50" t="s">
        <v>97</v>
      </c>
      <c r="D256" s="40" t="s">
        <v>452</v>
      </c>
      <c r="E256" s="28"/>
      <c r="F256" s="25">
        <f>F257+F260</f>
        <v>1870505</v>
      </c>
      <c r="G256" s="25">
        <f>G257+G260</f>
        <v>1870505</v>
      </c>
    </row>
    <row r="257" spans="1:7" ht="12.75">
      <c r="A257" s="39" t="s">
        <v>451</v>
      </c>
      <c r="B257" s="27" t="s">
        <v>610</v>
      </c>
      <c r="C257" s="50" t="s">
        <v>97</v>
      </c>
      <c r="D257" s="40" t="s">
        <v>450</v>
      </c>
      <c r="E257" s="28"/>
      <c r="F257" s="25">
        <f>SUM(F258:F259)</f>
        <v>7000</v>
      </c>
      <c r="G257" s="25">
        <f>SUM(G258:G259)</f>
        <v>7000</v>
      </c>
    </row>
    <row r="258" spans="1:7" ht="25.5" hidden="1">
      <c r="A258" s="26" t="s">
        <v>209</v>
      </c>
      <c r="B258" s="27" t="s">
        <v>610</v>
      </c>
      <c r="C258" s="50" t="s">
        <v>97</v>
      </c>
      <c r="D258" s="40" t="s">
        <v>450</v>
      </c>
      <c r="E258" s="28">
        <v>200</v>
      </c>
      <c r="F258" s="30">
        <v>0</v>
      </c>
      <c r="G258" s="30">
        <v>0</v>
      </c>
    </row>
    <row r="259" spans="1:7" ht="25.5">
      <c r="A259" s="26" t="s">
        <v>86</v>
      </c>
      <c r="B259" s="27" t="s">
        <v>610</v>
      </c>
      <c r="C259" s="50" t="s">
        <v>97</v>
      </c>
      <c r="D259" s="40" t="s">
        <v>450</v>
      </c>
      <c r="E259" s="28">
        <v>600</v>
      </c>
      <c r="F259" s="30">
        <v>7000</v>
      </c>
      <c r="G259" s="30">
        <v>7000</v>
      </c>
    </row>
    <row r="260" spans="1:7" ht="29.25" customHeight="1">
      <c r="A260" s="63" t="s">
        <v>461</v>
      </c>
      <c r="B260" s="27" t="s">
        <v>610</v>
      </c>
      <c r="C260" s="50" t="s">
        <v>97</v>
      </c>
      <c r="D260" s="40" t="s">
        <v>260</v>
      </c>
      <c r="E260" s="28"/>
      <c r="F260" s="25">
        <f>SUM(F261:F262)</f>
        <v>1863505</v>
      </c>
      <c r="G260" s="25">
        <f>SUM(G261:G262)</f>
        <v>1863505</v>
      </c>
    </row>
    <row r="261" spans="1:7" ht="12.75">
      <c r="A261" s="26" t="s">
        <v>77</v>
      </c>
      <c r="B261" s="27" t="s">
        <v>610</v>
      </c>
      <c r="C261" s="50" t="s">
        <v>97</v>
      </c>
      <c r="D261" s="40" t="s">
        <v>260</v>
      </c>
      <c r="E261" s="28">
        <v>300</v>
      </c>
      <c r="F261" s="30">
        <v>1142508</v>
      </c>
      <c r="G261" s="30">
        <v>1142508</v>
      </c>
    </row>
    <row r="262" spans="1:7" ht="25.5">
      <c r="A262" s="26" t="s">
        <v>86</v>
      </c>
      <c r="B262" s="27" t="s">
        <v>610</v>
      </c>
      <c r="C262" s="50" t="s">
        <v>97</v>
      </c>
      <c r="D262" s="40" t="s">
        <v>260</v>
      </c>
      <c r="E262" s="28">
        <v>600</v>
      </c>
      <c r="F262" s="30">
        <v>720997</v>
      </c>
      <c r="G262" s="30">
        <v>720997</v>
      </c>
    </row>
    <row r="263" spans="1:7" ht="40.5" customHeight="1">
      <c r="A263" s="39" t="s">
        <v>699</v>
      </c>
      <c r="B263" s="27" t="s">
        <v>610</v>
      </c>
      <c r="C263" s="50" t="s">
        <v>97</v>
      </c>
      <c r="D263" s="40" t="s">
        <v>700</v>
      </c>
      <c r="E263" s="28"/>
      <c r="F263" s="25">
        <f>F264</f>
        <v>30000</v>
      </c>
      <c r="G263" s="25">
        <f>G264</f>
        <v>50000</v>
      </c>
    </row>
    <row r="264" spans="1:7" ht="12.75">
      <c r="A264" s="39" t="s">
        <v>702</v>
      </c>
      <c r="B264" s="27" t="s">
        <v>610</v>
      </c>
      <c r="C264" s="50" t="s">
        <v>97</v>
      </c>
      <c r="D264" s="40" t="s">
        <v>701</v>
      </c>
      <c r="E264" s="28"/>
      <c r="F264" s="25">
        <f>F265</f>
        <v>30000</v>
      </c>
      <c r="G264" s="25">
        <f>G265</f>
        <v>50000</v>
      </c>
    </row>
    <row r="265" spans="1:7" ht="25.5">
      <c r="A265" s="26" t="s">
        <v>209</v>
      </c>
      <c r="B265" s="27" t="s">
        <v>610</v>
      </c>
      <c r="C265" s="50" t="s">
        <v>97</v>
      </c>
      <c r="D265" s="40" t="s">
        <v>701</v>
      </c>
      <c r="E265" s="28">
        <v>200</v>
      </c>
      <c r="F265" s="30">
        <v>30000</v>
      </c>
      <c r="G265" s="30">
        <v>50000</v>
      </c>
    </row>
    <row r="266" spans="1:7" ht="12.75">
      <c r="A266" s="19" t="s">
        <v>670</v>
      </c>
      <c r="B266" s="20" t="s">
        <v>517</v>
      </c>
      <c r="C266" s="56" t="s">
        <v>428</v>
      </c>
      <c r="D266" s="20" t="s">
        <v>83</v>
      </c>
      <c r="E266" s="20" t="s">
        <v>83</v>
      </c>
      <c r="F266" s="22">
        <f>F267</f>
        <v>22796408</v>
      </c>
      <c r="G266" s="22">
        <f>G267</f>
        <v>24008529</v>
      </c>
    </row>
    <row r="267" spans="1:7" ht="12.75">
      <c r="A267" s="23" t="s">
        <v>529</v>
      </c>
      <c r="B267" s="24" t="s">
        <v>517</v>
      </c>
      <c r="C267" s="24" t="s">
        <v>495</v>
      </c>
      <c r="D267" s="24" t="s">
        <v>83</v>
      </c>
      <c r="E267" s="24" t="s">
        <v>83</v>
      </c>
      <c r="F267" s="25">
        <f>F268</f>
        <v>22796408</v>
      </c>
      <c r="G267" s="25">
        <f>G268</f>
        <v>24008529</v>
      </c>
    </row>
    <row r="268" spans="1:7" ht="28.5" customHeight="1">
      <c r="A268" s="37" t="s">
        <v>15</v>
      </c>
      <c r="B268" s="27" t="s">
        <v>517</v>
      </c>
      <c r="C268" s="27" t="s">
        <v>495</v>
      </c>
      <c r="D268" s="40" t="s">
        <v>294</v>
      </c>
      <c r="E268" s="27" t="s">
        <v>83</v>
      </c>
      <c r="F268" s="25">
        <f>F269+F275</f>
        <v>22796408</v>
      </c>
      <c r="G268" s="25">
        <f>G269+G275</f>
        <v>24008529</v>
      </c>
    </row>
    <row r="269" spans="1:7" ht="25.5">
      <c r="A269" s="38" t="s">
        <v>550</v>
      </c>
      <c r="B269" s="27" t="s">
        <v>517</v>
      </c>
      <c r="C269" s="27" t="s">
        <v>495</v>
      </c>
      <c r="D269" s="40" t="s">
        <v>295</v>
      </c>
      <c r="E269" s="28" t="s">
        <v>83</v>
      </c>
      <c r="F269" s="25">
        <f>F270</f>
        <v>3907859</v>
      </c>
      <c r="G269" s="25">
        <f>G270</f>
        <v>4174350</v>
      </c>
    </row>
    <row r="270" spans="1:7" ht="12.75">
      <c r="A270" s="39" t="s">
        <v>449</v>
      </c>
      <c r="B270" s="27" t="s">
        <v>517</v>
      </c>
      <c r="C270" s="27" t="s">
        <v>495</v>
      </c>
      <c r="D270" s="40" t="s">
        <v>296</v>
      </c>
      <c r="E270" s="28"/>
      <c r="F270" s="25">
        <f>F271</f>
        <v>3907859</v>
      </c>
      <c r="G270" s="25">
        <f>G271</f>
        <v>4174350</v>
      </c>
    </row>
    <row r="271" spans="1:7" ht="25.5">
      <c r="A271" s="29" t="s">
        <v>681</v>
      </c>
      <c r="B271" s="27" t="s">
        <v>517</v>
      </c>
      <c r="C271" s="27" t="s">
        <v>495</v>
      </c>
      <c r="D271" s="40" t="s">
        <v>297</v>
      </c>
      <c r="E271" s="27" t="s">
        <v>83</v>
      </c>
      <c r="F271" s="25">
        <f>SUM(F272:F274)</f>
        <v>3907859</v>
      </c>
      <c r="G271" s="25">
        <f>SUM(G272:G274)</f>
        <v>4174350</v>
      </c>
    </row>
    <row r="272" spans="1:7" ht="57.75" customHeight="1">
      <c r="A272" s="26" t="s">
        <v>682</v>
      </c>
      <c r="B272" s="27" t="s">
        <v>517</v>
      </c>
      <c r="C272" s="27" t="s">
        <v>495</v>
      </c>
      <c r="D272" s="40" t="s">
        <v>297</v>
      </c>
      <c r="E272" s="27">
        <v>100</v>
      </c>
      <c r="F272" s="30">
        <v>3635704</v>
      </c>
      <c r="G272" s="30">
        <v>3849569</v>
      </c>
    </row>
    <row r="273" spans="1:7" ht="25.5">
      <c r="A273" s="26" t="s">
        <v>209</v>
      </c>
      <c r="B273" s="27" t="s">
        <v>517</v>
      </c>
      <c r="C273" s="27" t="s">
        <v>495</v>
      </c>
      <c r="D273" s="40" t="s">
        <v>297</v>
      </c>
      <c r="E273" s="27">
        <v>200</v>
      </c>
      <c r="F273" s="30">
        <v>239644</v>
      </c>
      <c r="G273" s="30">
        <v>292270</v>
      </c>
    </row>
    <row r="274" spans="1:7" ht="12.75">
      <c r="A274" s="26" t="s">
        <v>73</v>
      </c>
      <c r="B274" s="27" t="s">
        <v>517</v>
      </c>
      <c r="C274" s="27" t="s">
        <v>495</v>
      </c>
      <c r="D274" s="40" t="s">
        <v>297</v>
      </c>
      <c r="E274" s="27">
        <v>800</v>
      </c>
      <c r="F274" s="30">
        <v>32511</v>
      </c>
      <c r="G274" s="30">
        <v>32511</v>
      </c>
    </row>
    <row r="275" spans="1:7" ht="25.5">
      <c r="A275" s="38" t="s">
        <v>551</v>
      </c>
      <c r="B275" s="27" t="s">
        <v>517</v>
      </c>
      <c r="C275" s="27" t="s">
        <v>495</v>
      </c>
      <c r="D275" s="40" t="s">
        <v>298</v>
      </c>
      <c r="E275" s="28"/>
      <c r="F275" s="25">
        <f>F276</f>
        <v>18888549</v>
      </c>
      <c r="G275" s="25">
        <f>G276</f>
        <v>19834179</v>
      </c>
    </row>
    <row r="276" spans="1:7" ht="38.25">
      <c r="A276" s="39" t="s">
        <v>597</v>
      </c>
      <c r="B276" s="27" t="s">
        <v>517</v>
      </c>
      <c r="C276" s="27" t="s">
        <v>495</v>
      </c>
      <c r="D276" s="40" t="s">
        <v>299</v>
      </c>
      <c r="E276" s="28"/>
      <c r="F276" s="25">
        <f>F277+F279</f>
        <v>18888549</v>
      </c>
      <c r="G276" s="25">
        <f>G277+G279</f>
        <v>19834179</v>
      </c>
    </row>
    <row r="277" spans="1:7" ht="25.5">
      <c r="A277" s="29" t="s">
        <v>681</v>
      </c>
      <c r="B277" s="27" t="s">
        <v>517</v>
      </c>
      <c r="C277" s="27" t="s">
        <v>495</v>
      </c>
      <c r="D277" s="40" t="s">
        <v>300</v>
      </c>
      <c r="E277" s="28"/>
      <c r="F277" s="25">
        <f>F278</f>
        <v>18808549</v>
      </c>
      <c r="G277" s="25">
        <f>G278</f>
        <v>19684179</v>
      </c>
    </row>
    <row r="278" spans="1:7" ht="25.5">
      <c r="A278" s="26" t="s">
        <v>86</v>
      </c>
      <c r="B278" s="27" t="s">
        <v>517</v>
      </c>
      <c r="C278" s="27" t="s">
        <v>495</v>
      </c>
      <c r="D278" s="40" t="s">
        <v>300</v>
      </c>
      <c r="E278" s="28">
        <v>600</v>
      </c>
      <c r="F278" s="30">
        <v>18808549</v>
      </c>
      <c r="G278" s="30">
        <v>19684179</v>
      </c>
    </row>
    <row r="279" spans="1:7" ht="24">
      <c r="A279" s="46" t="s">
        <v>270</v>
      </c>
      <c r="B279" s="32" t="s">
        <v>517</v>
      </c>
      <c r="C279" s="27" t="s">
        <v>495</v>
      </c>
      <c r="D279" s="40" t="s">
        <v>249</v>
      </c>
      <c r="E279" s="28"/>
      <c r="F279" s="25">
        <f>F280</f>
        <v>80000</v>
      </c>
      <c r="G279" s="25">
        <f>G280</f>
        <v>150000</v>
      </c>
    </row>
    <row r="280" spans="1:7" ht="28.5" customHeight="1">
      <c r="A280" s="49" t="s">
        <v>87</v>
      </c>
      <c r="B280" s="84" t="s">
        <v>517</v>
      </c>
      <c r="C280" s="50" t="s">
        <v>495</v>
      </c>
      <c r="D280" s="51" t="s">
        <v>249</v>
      </c>
      <c r="E280" s="85">
        <v>200</v>
      </c>
      <c r="F280" s="52">
        <v>80000</v>
      </c>
      <c r="G280" s="52">
        <v>150000</v>
      </c>
    </row>
    <row r="281" spans="1:7" ht="12.75">
      <c r="A281" s="88" t="s">
        <v>40</v>
      </c>
      <c r="B281" s="56" t="s">
        <v>97</v>
      </c>
      <c r="C281" s="21" t="s">
        <v>428</v>
      </c>
      <c r="D281" s="89"/>
      <c r="E281" s="90"/>
      <c r="F281" s="22">
        <f aca="true" t="shared" si="19" ref="F281:G285">F282</f>
        <v>1365748</v>
      </c>
      <c r="G281" s="22">
        <f t="shared" si="19"/>
        <v>1365748</v>
      </c>
    </row>
    <row r="282" spans="1:7" ht="12.75">
      <c r="A282" s="26" t="s">
        <v>41</v>
      </c>
      <c r="B282" s="32" t="s">
        <v>97</v>
      </c>
      <c r="C282" s="32" t="s">
        <v>610</v>
      </c>
      <c r="D282" s="40"/>
      <c r="E282" s="28"/>
      <c r="F282" s="25">
        <f t="shared" si="19"/>
        <v>1365748</v>
      </c>
      <c r="G282" s="25">
        <f t="shared" si="19"/>
        <v>1365748</v>
      </c>
    </row>
    <row r="283" spans="1:7" ht="25.5">
      <c r="A283" s="37" t="s">
        <v>582</v>
      </c>
      <c r="B283" s="32" t="s">
        <v>97</v>
      </c>
      <c r="C283" s="32" t="s">
        <v>610</v>
      </c>
      <c r="D283" s="40" t="s">
        <v>14</v>
      </c>
      <c r="E283" s="28"/>
      <c r="F283" s="25">
        <f t="shared" si="19"/>
        <v>1365748</v>
      </c>
      <c r="G283" s="25">
        <f t="shared" si="19"/>
        <v>1365748</v>
      </c>
    </row>
    <row r="284" spans="1:7" ht="25.5">
      <c r="A284" s="38" t="s">
        <v>592</v>
      </c>
      <c r="B284" s="32" t="s">
        <v>97</v>
      </c>
      <c r="C284" s="32" t="s">
        <v>610</v>
      </c>
      <c r="D284" s="41" t="s">
        <v>16</v>
      </c>
      <c r="E284" s="28"/>
      <c r="F284" s="25">
        <f t="shared" si="19"/>
        <v>1365748</v>
      </c>
      <c r="G284" s="25">
        <f t="shared" si="19"/>
        <v>1365748</v>
      </c>
    </row>
    <row r="285" spans="1:7" ht="25.5">
      <c r="A285" s="48" t="s">
        <v>715</v>
      </c>
      <c r="B285" s="32" t="s">
        <v>97</v>
      </c>
      <c r="C285" s="32" t="s">
        <v>610</v>
      </c>
      <c r="D285" s="40" t="s">
        <v>42</v>
      </c>
      <c r="E285" s="28"/>
      <c r="F285" s="25">
        <f t="shared" si="19"/>
        <v>1365748</v>
      </c>
      <c r="G285" s="25">
        <f t="shared" si="19"/>
        <v>1365748</v>
      </c>
    </row>
    <row r="286" spans="1:7" ht="28.5" customHeight="1">
      <c r="A286" s="49" t="s">
        <v>87</v>
      </c>
      <c r="B286" s="84" t="s">
        <v>97</v>
      </c>
      <c r="C286" s="84" t="s">
        <v>610</v>
      </c>
      <c r="D286" s="51" t="s">
        <v>42</v>
      </c>
      <c r="E286" s="85">
        <v>200</v>
      </c>
      <c r="F286" s="52">
        <v>1365748</v>
      </c>
      <c r="G286" s="52">
        <v>1365748</v>
      </c>
    </row>
    <row r="287" spans="1:7" ht="12.75">
      <c r="A287" s="19" t="s">
        <v>530</v>
      </c>
      <c r="B287" s="20" t="s">
        <v>518</v>
      </c>
      <c r="C287" s="56" t="s">
        <v>428</v>
      </c>
      <c r="D287" s="20" t="s">
        <v>83</v>
      </c>
      <c r="E287" s="20" t="s">
        <v>83</v>
      </c>
      <c r="F287" s="22">
        <f>F294+F317+F344+F288</f>
        <v>28531841</v>
      </c>
      <c r="G287" s="22">
        <f>G294+G317+G344+G288</f>
        <v>25581444</v>
      </c>
    </row>
    <row r="288" spans="1:7" ht="12.75">
      <c r="A288" s="23" t="s">
        <v>883</v>
      </c>
      <c r="B288" s="24" t="s">
        <v>518</v>
      </c>
      <c r="C288" s="24" t="s">
        <v>495</v>
      </c>
      <c r="D288" s="24"/>
      <c r="E288" s="24"/>
      <c r="F288" s="25">
        <f aca="true" t="shared" si="20" ref="F288:G292">F289</f>
        <v>648000</v>
      </c>
      <c r="G288" s="25">
        <f t="shared" si="20"/>
        <v>648000</v>
      </c>
    </row>
    <row r="289" spans="1:7" ht="25.5">
      <c r="A289" s="37" t="s">
        <v>698</v>
      </c>
      <c r="B289" s="27" t="s">
        <v>518</v>
      </c>
      <c r="C289" s="27" t="s">
        <v>495</v>
      </c>
      <c r="D289" s="40" t="s">
        <v>204</v>
      </c>
      <c r="E289" s="27"/>
      <c r="F289" s="25">
        <f t="shared" si="20"/>
        <v>648000</v>
      </c>
      <c r="G289" s="25">
        <f t="shared" si="20"/>
        <v>648000</v>
      </c>
    </row>
    <row r="290" spans="1:7" ht="51">
      <c r="A290" s="38" t="s">
        <v>155</v>
      </c>
      <c r="B290" s="27" t="s">
        <v>518</v>
      </c>
      <c r="C290" s="27" t="s">
        <v>495</v>
      </c>
      <c r="D290" s="40" t="s">
        <v>111</v>
      </c>
      <c r="E290" s="27"/>
      <c r="F290" s="25">
        <f t="shared" si="20"/>
        <v>648000</v>
      </c>
      <c r="G290" s="25">
        <f t="shared" si="20"/>
        <v>648000</v>
      </c>
    </row>
    <row r="291" spans="1:7" ht="25.5">
      <c r="A291" s="39" t="s">
        <v>884</v>
      </c>
      <c r="B291" s="27" t="s">
        <v>518</v>
      </c>
      <c r="C291" s="27" t="s">
        <v>495</v>
      </c>
      <c r="D291" s="40" t="s">
        <v>885</v>
      </c>
      <c r="E291" s="27"/>
      <c r="F291" s="25">
        <f t="shared" si="20"/>
        <v>648000</v>
      </c>
      <c r="G291" s="25">
        <f t="shared" si="20"/>
        <v>648000</v>
      </c>
    </row>
    <row r="292" spans="1:7" ht="25.5">
      <c r="A292" s="29" t="s">
        <v>886</v>
      </c>
      <c r="B292" s="27" t="s">
        <v>518</v>
      </c>
      <c r="C292" s="27" t="s">
        <v>495</v>
      </c>
      <c r="D292" s="40" t="s">
        <v>887</v>
      </c>
      <c r="E292" s="27"/>
      <c r="F292" s="25">
        <f t="shared" si="20"/>
        <v>648000</v>
      </c>
      <c r="G292" s="25">
        <f t="shared" si="20"/>
        <v>648000</v>
      </c>
    </row>
    <row r="293" spans="1:7" ht="12.75">
      <c r="A293" s="29" t="s">
        <v>77</v>
      </c>
      <c r="B293" s="27" t="s">
        <v>518</v>
      </c>
      <c r="C293" s="27" t="s">
        <v>495</v>
      </c>
      <c r="D293" s="40" t="s">
        <v>887</v>
      </c>
      <c r="E293" s="27" t="s">
        <v>76</v>
      </c>
      <c r="F293" s="25">
        <v>648000</v>
      </c>
      <c r="G293" s="25">
        <v>648000</v>
      </c>
    </row>
    <row r="294" spans="1:7" ht="12.75">
      <c r="A294" s="23" t="s">
        <v>531</v>
      </c>
      <c r="B294" s="24" t="s">
        <v>518</v>
      </c>
      <c r="C294" s="24" t="s">
        <v>96</v>
      </c>
      <c r="D294" s="24" t="s">
        <v>83</v>
      </c>
      <c r="E294" s="24" t="s">
        <v>83</v>
      </c>
      <c r="F294" s="25">
        <f>F295+F312</f>
        <v>8212713</v>
      </c>
      <c r="G294" s="25">
        <f>G295+G312</f>
        <v>8212713</v>
      </c>
    </row>
    <row r="295" spans="1:7" ht="25.5">
      <c r="A295" s="37" t="s">
        <v>154</v>
      </c>
      <c r="B295" s="27" t="s">
        <v>518</v>
      </c>
      <c r="C295" s="27" t="s">
        <v>96</v>
      </c>
      <c r="D295" s="40" t="s">
        <v>204</v>
      </c>
      <c r="E295" s="27" t="s">
        <v>83</v>
      </c>
      <c r="F295" s="25">
        <f>F296</f>
        <v>8192713</v>
      </c>
      <c r="G295" s="25">
        <f>G296</f>
        <v>8192713</v>
      </c>
    </row>
    <row r="296" spans="1:7" ht="51">
      <c r="A296" s="38" t="s">
        <v>155</v>
      </c>
      <c r="B296" s="27" t="s">
        <v>518</v>
      </c>
      <c r="C296" s="27" t="s">
        <v>96</v>
      </c>
      <c r="D296" s="41" t="s">
        <v>111</v>
      </c>
      <c r="E296" s="28" t="s">
        <v>83</v>
      </c>
      <c r="F296" s="25">
        <f>F297+F304+F308</f>
        <v>8192713</v>
      </c>
      <c r="G296" s="25">
        <f>G297+G304+G308</f>
        <v>8192713</v>
      </c>
    </row>
    <row r="297" spans="1:7" ht="25.5">
      <c r="A297" s="39" t="s">
        <v>598</v>
      </c>
      <c r="B297" s="27" t="s">
        <v>518</v>
      </c>
      <c r="C297" s="27" t="s">
        <v>96</v>
      </c>
      <c r="D297" s="41" t="s">
        <v>120</v>
      </c>
      <c r="E297" s="27"/>
      <c r="F297" s="25">
        <f>F298+F301</f>
        <v>7481548</v>
      </c>
      <c r="G297" s="25">
        <f>G298+G301</f>
        <v>7481548</v>
      </c>
    </row>
    <row r="298" spans="1:7" ht="12.75">
      <c r="A298" s="29" t="s">
        <v>553</v>
      </c>
      <c r="B298" s="27" t="s">
        <v>518</v>
      </c>
      <c r="C298" s="27" t="s">
        <v>96</v>
      </c>
      <c r="D298" s="40" t="s">
        <v>599</v>
      </c>
      <c r="E298" s="27" t="s">
        <v>83</v>
      </c>
      <c r="F298" s="25">
        <f>SUM(F299:F300)</f>
        <v>7112048</v>
      </c>
      <c r="G298" s="25">
        <f>SUM(G299:G300)</f>
        <v>7112048</v>
      </c>
    </row>
    <row r="299" spans="1:7" ht="25.5">
      <c r="A299" s="26" t="s">
        <v>209</v>
      </c>
      <c r="B299" s="27" t="s">
        <v>518</v>
      </c>
      <c r="C299" s="27" t="s">
        <v>96</v>
      </c>
      <c r="D299" s="40" t="s">
        <v>599</v>
      </c>
      <c r="E299" s="27">
        <v>200</v>
      </c>
      <c r="F299" s="30">
        <v>71000</v>
      </c>
      <c r="G299" s="30">
        <v>71000</v>
      </c>
    </row>
    <row r="300" spans="1:7" ht="12.75">
      <c r="A300" s="26" t="s">
        <v>77</v>
      </c>
      <c r="B300" s="27" t="s">
        <v>518</v>
      </c>
      <c r="C300" s="27" t="s">
        <v>96</v>
      </c>
      <c r="D300" s="40" t="s">
        <v>599</v>
      </c>
      <c r="E300" s="27">
        <v>300</v>
      </c>
      <c r="F300" s="30">
        <v>7041048</v>
      </c>
      <c r="G300" s="30">
        <v>7041048</v>
      </c>
    </row>
    <row r="301" spans="1:7" ht="12.75">
      <c r="A301" s="29" t="s">
        <v>554</v>
      </c>
      <c r="B301" s="27" t="s">
        <v>518</v>
      </c>
      <c r="C301" s="27" t="s">
        <v>96</v>
      </c>
      <c r="D301" s="40" t="s">
        <v>600</v>
      </c>
      <c r="E301" s="27" t="s">
        <v>83</v>
      </c>
      <c r="F301" s="25">
        <f>SUM(F302:F303)</f>
        <v>369500</v>
      </c>
      <c r="G301" s="25">
        <f>SUM(G302:G303)</f>
        <v>369500</v>
      </c>
    </row>
    <row r="302" spans="1:7" ht="25.5">
      <c r="A302" s="26" t="s">
        <v>209</v>
      </c>
      <c r="B302" s="27" t="s">
        <v>518</v>
      </c>
      <c r="C302" s="27" t="s">
        <v>96</v>
      </c>
      <c r="D302" s="40" t="s">
        <v>600</v>
      </c>
      <c r="E302" s="27">
        <v>200</v>
      </c>
      <c r="F302" s="30">
        <v>9500</v>
      </c>
      <c r="G302" s="30">
        <v>9500</v>
      </c>
    </row>
    <row r="303" spans="1:7" ht="12.75">
      <c r="A303" s="26" t="s">
        <v>77</v>
      </c>
      <c r="B303" s="27" t="s">
        <v>518</v>
      </c>
      <c r="C303" s="27" t="s">
        <v>96</v>
      </c>
      <c r="D303" s="40" t="s">
        <v>600</v>
      </c>
      <c r="E303" s="27" t="s">
        <v>76</v>
      </c>
      <c r="F303" s="30">
        <v>360000</v>
      </c>
      <c r="G303" s="30">
        <v>360000</v>
      </c>
    </row>
    <row r="304" spans="1:7" ht="25.5">
      <c r="A304" s="39" t="s">
        <v>117</v>
      </c>
      <c r="B304" s="24" t="s">
        <v>518</v>
      </c>
      <c r="C304" s="24" t="s">
        <v>96</v>
      </c>
      <c r="D304" s="41" t="s">
        <v>121</v>
      </c>
      <c r="E304" s="24"/>
      <c r="F304" s="25">
        <f>F305</f>
        <v>135590</v>
      </c>
      <c r="G304" s="25">
        <f>G305</f>
        <v>135590</v>
      </c>
    </row>
    <row r="305" spans="1:7" ht="38.25">
      <c r="A305" s="29" t="s">
        <v>243</v>
      </c>
      <c r="B305" s="27" t="s">
        <v>518</v>
      </c>
      <c r="C305" s="27" t="s">
        <v>96</v>
      </c>
      <c r="D305" s="40" t="s">
        <v>122</v>
      </c>
      <c r="E305" s="27" t="s">
        <v>83</v>
      </c>
      <c r="F305" s="25">
        <f>SUM(F306:F307)</f>
        <v>135590</v>
      </c>
      <c r="G305" s="25">
        <f>SUM(G306:G307)</f>
        <v>135590</v>
      </c>
    </row>
    <row r="306" spans="1:7" ht="25.5">
      <c r="A306" s="26" t="s">
        <v>209</v>
      </c>
      <c r="B306" s="27" t="s">
        <v>518</v>
      </c>
      <c r="C306" s="27" t="s">
        <v>96</v>
      </c>
      <c r="D306" s="40" t="s">
        <v>122</v>
      </c>
      <c r="E306" s="27">
        <v>200</v>
      </c>
      <c r="F306" s="25">
        <v>2400</v>
      </c>
      <c r="G306" s="25">
        <v>2400</v>
      </c>
    </row>
    <row r="307" spans="1:7" ht="12.75">
      <c r="A307" s="26" t="s">
        <v>77</v>
      </c>
      <c r="B307" s="27" t="s">
        <v>518</v>
      </c>
      <c r="C307" s="27" t="s">
        <v>96</v>
      </c>
      <c r="D307" s="40" t="s">
        <v>122</v>
      </c>
      <c r="E307" s="27" t="s">
        <v>76</v>
      </c>
      <c r="F307" s="30">
        <v>133190</v>
      </c>
      <c r="G307" s="30">
        <v>133190</v>
      </c>
    </row>
    <row r="308" spans="1:7" ht="38.25">
      <c r="A308" s="39" t="s">
        <v>601</v>
      </c>
      <c r="B308" s="24" t="s">
        <v>518</v>
      </c>
      <c r="C308" s="24" t="s">
        <v>96</v>
      </c>
      <c r="D308" s="41" t="s">
        <v>123</v>
      </c>
      <c r="E308" s="24"/>
      <c r="F308" s="25">
        <f>F309</f>
        <v>575575</v>
      </c>
      <c r="G308" s="25">
        <f>G309</f>
        <v>575575</v>
      </c>
    </row>
    <row r="309" spans="1:7" ht="38.25">
      <c r="A309" s="29" t="s">
        <v>458</v>
      </c>
      <c r="B309" s="27" t="s">
        <v>518</v>
      </c>
      <c r="C309" s="27" t="s">
        <v>96</v>
      </c>
      <c r="D309" s="40" t="s">
        <v>124</v>
      </c>
      <c r="E309" s="27" t="s">
        <v>83</v>
      </c>
      <c r="F309" s="25">
        <f>SUM(F310:F311)</f>
        <v>575575</v>
      </c>
      <c r="G309" s="25">
        <f>SUM(G310:G311)</f>
        <v>575575</v>
      </c>
    </row>
    <row r="310" spans="1:7" ht="25.5">
      <c r="A310" s="26" t="s">
        <v>209</v>
      </c>
      <c r="B310" s="27" t="s">
        <v>518</v>
      </c>
      <c r="C310" s="27" t="s">
        <v>96</v>
      </c>
      <c r="D310" s="40" t="s">
        <v>124</v>
      </c>
      <c r="E310" s="27">
        <v>200</v>
      </c>
      <c r="F310" s="30">
        <v>5000</v>
      </c>
      <c r="G310" s="30">
        <v>5000</v>
      </c>
    </row>
    <row r="311" spans="1:7" ht="12.75">
      <c r="A311" s="26" t="s">
        <v>77</v>
      </c>
      <c r="B311" s="27" t="s">
        <v>518</v>
      </c>
      <c r="C311" s="27" t="s">
        <v>96</v>
      </c>
      <c r="D311" s="40" t="s">
        <v>124</v>
      </c>
      <c r="E311" s="27">
        <v>300</v>
      </c>
      <c r="F311" s="30">
        <v>570575</v>
      </c>
      <c r="G311" s="30">
        <v>570575</v>
      </c>
    </row>
    <row r="312" spans="1:7" ht="38.25">
      <c r="A312" s="37" t="s">
        <v>256</v>
      </c>
      <c r="B312" s="27">
        <v>10</v>
      </c>
      <c r="C312" s="27" t="s">
        <v>96</v>
      </c>
      <c r="D312" s="40" t="s">
        <v>521</v>
      </c>
      <c r="E312" s="27"/>
      <c r="F312" s="25">
        <f aca="true" t="shared" si="21" ref="F312:G315">F313</f>
        <v>20000</v>
      </c>
      <c r="G312" s="25">
        <f t="shared" si="21"/>
        <v>20000</v>
      </c>
    </row>
    <row r="313" spans="1:7" ht="38.25">
      <c r="A313" s="38" t="s">
        <v>257</v>
      </c>
      <c r="B313" s="27">
        <v>10</v>
      </c>
      <c r="C313" s="27" t="s">
        <v>96</v>
      </c>
      <c r="D313" s="41" t="s">
        <v>522</v>
      </c>
      <c r="E313" s="27"/>
      <c r="F313" s="25">
        <f t="shared" si="21"/>
        <v>20000</v>
      </c>
      <c r="G313" s="25">
        <f t="shared" si="21"/>
        <v>20000</v>
      </c>
    </row>
    <row r="314" spans="1:7" ht="25.5">
      <c r="A314" s="39" t="s">
        <v>425</v>
      </c>
      <c r="B314" s="27">
        <v>10</v>
      </c>
      <c r="C314" s="27" t="s">
        <v>96</v>
      </c>
      <c r="D314" s="41" t="s">
        <v>283</v>
      </c>
      <c r="E314" s="27"/>
      <c r="F314" s="25">
        <f t="shared" si="21"/>
        <v>20000</v>
      </c>
      <c r="G314" s="25">
        <f t="shared" si="21"/>
        <v>20000</v>
      </c>
    </row>
    <row r="315" spans="1:7" ht="12.75">
      <c r="A315" s="46" t="s">
        <v>253</v>
      </c>
      <c r="B315" s="27">
        <v>10</v>
      </c>
      <c r="C315" s="27" t="s">
        <v>96</v>
      </c>
      <c r="D315" s="40" t="s">
        <v>252</v>
      </c>
      <c r="E315" s="27"/>
      <c r="F315" s="25">
        <f t="shared" si="21"/>
        <v>20000</v>
      </c>
      <c r="G315" s="25">
        <f t="shared" si="21"/>
        <v>20000</v>
      </c>
    </row>
    <row r="316" spans="1:7" ht="12.75">
      <c r="A316" s="26" t="s">
        <v>77</v>
      </c>
      <c r="B316" s="27">
        <v>10</v>
      </c>
      <c r="C316" s="27" t="s">
        <v>96</v>
      </c>
      <c r="D316" s="40" t="s">
        <v>252</v>
      </c>
      <c r="E316" s="27">
        <v>300</v>
      </c>
      <c r="F316" s="30">
        <v>20000</v>
      </c>
      <c r="G316" s="30">
        <v>20000</v>
      </c>
    </row>
    <row r="317" spans="1:7" ht="12.75">
      <c r="A317" s="23" t="s">
        <v>532</v>
      </c>
      <c r="B317" s="24" t="s">
        <v>518</v>
      </c>
      <c r="C317" s="24" t="s">
        <v>498</v>
      </c>
      <c r="D317" s="24" t="s">
        <v>83</v>
      </c>
      <c r="E317" s="24" t="s">
        <v>83</v>
      </c>
      <c r="F317" s="25">
        <f>F318+F333+F339</f>
        <v>15989428</v>
      </c>
      <c r="G317" s="25">
        <f>G318+G333+G339</f>
        <v>13039031</v>
      </c>
    </row>
    <row r="318" spans="1:7" ht="25.5">
      <c r="A318" s="37" t="s">
        <v>154</v>
      </c>
      <c r="B318" s="27" t="s">
        <v>518</v>
      </c>
      <c r="C318" s="27" t="s">
        <v>498</v>
      </c>
      <c r="D318" s="40" t="s">
        <v>204</v>
      </c>
      <c r="E318" s="27"/>
      <c r="F318" s="25">
        <f>F319</f>
        <v>10795314</v>
      </c>
      <c r="G318" s="25">
        <f>G319</f>
        <v>7844917</v>
      </c>
    </row>
    <row r="319" spans="1:7" ht="53.25" customHeight="1">
      <c r="A319" s="38" t="s">
        <v>221</v>
      </c>
      <c r="B319" s="27" t="s">
        <v>518</v>
      </c>
      <c r="C319" s="27" t="s">
        <v>498</v>
      </c>
      <c r="D319" s="41" t="s">
        <v>7</v>
      </c>
      <c r="E319" s="28" t="s">
        <v>83</v>
      </c>
      <c r="F319" s="25">
        <f>F320+F327+F330</f>
        <v>10795314</v>
      </c>
      <c r="G319" s="25">
        <f>G320+G327+G330</f>
        <v>7844917</v>
      </c>
    </row>
    <row r="320" spans="1:7" ht="38.25">
      <c r="A320" s="39" t="s">
        <v>704</v>
      </c>
      <c r="B320" s="27" t="s">
        <v>518</v>
      </c>
      <c r="C320" s="27" t="s">
        <v>498</v>
      </c>
      <c r="D320" s="27" t="s">
        <v>118</v>
      </c>
      <c r="E320" s="27"/>
      <c r="F320" s="25">
        <f>F321+F323+F325</f>
        <v>1273717</v>
      </c>
      <c r="G320" s="25">
        <f>G321+G323+G325</f>
        <v>1273717</v>
      </c>
    </row>
    <row r="321" spans="1:7" ht="12.75">
      <c r="A321" s="39" t="s">
        <v>519</v>
      </c>
      <c r="B321" s="27" t="s">
        <v>518</v>
      </c>
      <c r="C321" s="27" t="s">
        <v>498</v>
      </c>
      <c r="D321" s="40" t="s">
        <v>705</v>
      </c>
      <c r="E321" s="27"/>
      <c r="F321" s="25">
        <f>F322</f>
        <v>1273717</v>
      </c>
      <c r="G321" s="25">
        <f>G322</f>
        <v>1273717</v>
      </c>
    </row>
    <row r="322" spans="1:7" ht="12.75">
      <c r="A322" s="26" t="s">
        <v>77</v>
      </c>
      <c r="B322" s="27" t="s">
        <v>518</v>
      </c>
      <c r="C322" s="27" t="s">
        <v>498</v>
      </c>
      <c r="D322" s="40" t="s">
        <v>705</v>
      </c>
      <c r="E322" s="27">
        <v>300</v>
      </c>
      <c r="F322" s="30">
        <v>1273717</v>
      </c>
      <c r="G322" s="30">
        <v>1273717</v>
      </c>
    </row>
    <row r="323" spans="1:7" ht="25.5" hidden="1">
      <c r="A323" s="91" t="s">
        <v>475</v>
      </c>
      <c r="B323" s="27" t="s">
        <v>518</v>
      </c>
      <c r="C323" s="27" t="s">
        <v>498</v>
      </c>
      <c r="D323" s="40" t="s">
        <v>476</v>
      </c>
      <c r="E323" s="27"/>
      <c r="F323" s="30">
        <f>F324</f>
        <v>0</v>
      </c>
      <c r="G323" s="30">
        <f>G324</f>
        <v>0</v>
      </c>
    </row>
    <row r="324" spans="1:7" ht="12.75" hidden="1">
      <c r="A324" s="26" t="s">
        <v>77</v>
      </c>
      <c r="B324" s="27" t="s">
        <v>518</v>
      </c>
      <c r="C324" s="27" t="s">
        <v>498</v>
      </c>
      <c r="D324" s="40" t="s">
        <v>476</v>
      </c>
      <c r="E324" s="27">
        <v>300</v>
      </c>
      <c r="F324" s="30"/>
      <c r="G324" s="30"/>
    </row>
    <row r="325" spans="1:7" ht="25.5" hidden="1">
      <c r="A325" s="91" t="s">
        <v>477</v>
      </c>
      <c r="B325" s="27" t="s">
        <v>518</v>
      </c>
      <c r="C325" s="27" t="s">
        <v>498</v>
      </c>
      <c r="D325" s="40" t="s">
        <v>478</v>
      </c>
      <c r="E325" s="27"/>
      <c r="F325" s="30">
        <f>F326</f>
        <v>0</v>
      </c>
      <c r="G325" s="30">
        <f>G326</f>
        <v>0</v>
      </c>
    </row>
    <row r="326" spans="1:7" ht="25.5" hidden="1">
      <c r="A326" s="26" t="s">
        <v>209</v>
      </c>
      <c r="B326" s="27" t="s">
        <v>518</v>
      </c>
      <c r="C326" s="27" t="s">
        <v>498</v>
      </c>
      <c r="D326" s="40" t="s">
        <v>478</v>
      </c>
      <c r="E326" s="27">
        <v>200</v>
      </c>
      <c r="F326" s="30"/>
      <c r="G326" s="30"/>
    </row>
    <row r="327" spans="1:7" ht="54.75" customHeight="1">
      <c r="A327" s="39" t="s">
        <v>119</v>
      </c>
      <c r="B327" s="27" t="s">
        <v>518</v>
      </c>
      <c r="C327" s="27" t="s">
        <v>498</v>
      </c>
      <c r="D327" s="41" t="s">
        <v>706</v>
      </c>
      <c r="E327" s="28"/>
      <c r="F327" s="25">
        <f>F328</f>
        <v>6571200</v>
      </c>
      <c r="G327" s="25">
        <f>G328</f>
        <v>6571200</v>
      </c>
    </row>
    <row r="328" spans="1:7" ht="38.25">
      <c r="A328" s="29" t="s">
        <v>555</v>
      </c>
      <c r="B328" s="27" t="s">
        <v>518</v>
      </c>
      <c r="C328" s="27" t="s">
        <v>498</v>
      </c>
      <c r="D328" s="40" t="s">
        <v>707</v>
      </c>
      <c r="E328" s="27" t="s">
        <v>83</v>
      </c>
      <c r="F328" s="25">
        <f>SUM(F329:F329)</f>
        <v>6571200</v>
      </c>
      <c r="G328" s="25">
        <f>SUM(G329:G329)</f>
        <v>6571200</v>
      </c>
    </row>
    <row r="329" spans="1:7" ht="12.75">
      <c r="A329" s="26" t="s">
        <v>77</v>
      </c>
      <c r="B329" s="27" t="s">
        <v>518</v>
      </c>
      <c r="C329" s="27" t="s">
        <v>498</v>
      </c>
      <c r="D329" s="40" t="s">
        <v>707</v>
      </c>
      <c r="E329" s="27">
        <v>300</v>
      </c>
      <c r="F329" s="30">
        <v>6571200</v>
      </c>
      <c r="G329" s="30">
        <v>6571200</v>
      </c>
    </row>
    <row r="330" spans="1:7" ht="38.25">
      <c r="A330" s="26" t="s">
        <v>854</v>
      </c>
      <c r="B330" s="27" t="s">
        <v>518</v>
      </c>
      <c r="C330" s="27" t="s">
        <v>498</v>
      </c>
      <c r="D330" s="40" t="s">
        <v>842</v>
      </c>
      <c r="E330" s="27"/>
      <c r="F330" s="30">
        <f>F331</f>
        <v>2950397</v>
      </c>
      <c r="G330" s="30">
        <f>G331</f>
        <v>0</v>
      </c>
    </row>
    <row r="331" spans="1:7" ht="43.5" customHeight="1">
      <c r="A331" s="26" t="s">
        <v>840</v>
      </c>
      <c r="B331" s="27" t="s">
        <v>518</v>
      </c>
      <c r="C331" s="27" t="s">
        <v>498</v>
      </c>
      <c r="D331" s="40" t="s">
        <v>843</v>
      </c>
      <c r="E331" s="27"/>
      <c r="F331" s="30">
        <f>F332</f>
        <v>2950397</v>
      </c>
      <c r="G331" s="30">
        <f>G332</f>
        <v>0</v>
      </c>
    </row>
    <row r="332" spans="1:7" ht="25.5">
      <c r="A332" s="26" t="s">
        <v>202</v>
      </c>
      <c r="B332" s="27" t="s">
        <v>518</v>
      </c>
      <c r="C332" s="27" t="s">
        <v>498</v>
      </c>
      <c r="D332" s="40" t="s">
        <v>843</v>
      </c>
      <c r="E332" s="27">
        <v>400</v>
      </c>
      <c r="F332" s="30">
        <v>2950397</v>
      </c>
      <c r="G332" s="30"/>
    </row>
    <row r="333" spans="1:7" ht="38.25">
      <c r="A333" s="37" t="s">
        <v>256</v>
      </c>
      <c r="B333" s="27">
        <v>10</v>
      </c>
      <c r="C333" s="27" t="s">
        <v>498</v>
      </c>
      <c r="D333" s="40" t="s">
        <v>521</v>
      </c>
      <c r="E333" s="27"/>
      <c r="F333" s="25">
        <f aca="true" t="shared" si="22" ref="F333:G335">F334</f>
        <v>4694114</v>
      </c>
      <c r="G333" s="25">
        <f t="shared" si="22"/>
        <v>4694114</v>
      </c>
    </row>
    <row r="334" spans="1:7" ht="38.25">
      <c r="A334" s="38" t="s">
        <v>257</v>
      </c>
      <c r="B334" s="27">
        <v>10</v>
      </c>
      <c r="C334" s="27" t="s">
        <v>498</v>
      </c>
      <c r="D334" s="41" t="s">
        <v>522</v>
      </c>
      <c r="E334" s="27"/>
      <c r="F334" s="25">
        <f t="shared" si="22"/>
        <v>4694114</v>
      </c>
      <c r="G334" s="25">
        <f t="shared" si="22"/>
        <v>4694114</v>
      </c>
    </row>
    <row r="335" spans="1:7" ht="25.5">
      <c r="A335" s="39" t="s">
        <v>423</v>
      </c>
      <c r="B335" s="27">
        <v>10</v>
      </c>
      <c r="C335" s="27" t="s">
        <v>498</v>
      </c>
      <c r="D335" s="41" t="s">
        <v>125</v>
      </c>
      <c r="E335" s="27"/>
      <c r="F335" s="25">
        <f t="shared" si="22"/>
        <v>4694114</v>
      </c>
      <c r="G335" s="25">
        <f t="shared" si="22"/>
        <v>4694114</v>
      </c>
    </row>
    <row r="336" spans="1:7" ht="12.75">
      <c r="A336" s="26" t="s">
        <v>302</v>
      </c>
      <c r="B336" s="27">
        <v>10</v>
      </c>
      <c r="C336" s="27" t="s">
        <v>498</v>
      </c>
      <c r="D336" s="40" t="s">
        <v>224</v>
      </c>
      <c r="E336" s="27"/>
      <c r="F336" s="25">
        <f>SUM(F337:F338)</f>
        <v>4694114</v>
      </c>
      <c r="G336" s="25">
        <f>SUM(G337:G338)</f>
        <v>4694114</v>
      </c>
    </row>
    <row r="337" spans="1:7" ht="25.5">
      <c r="A337" s="26" t="s">
        <v>209</v>
      </c>
      <c r="B337" s="27">
        <v>10</v>
      </c>
      <c r="C337" s="27" t="s">
        <v>498</v>
      </c>
      <c r="D337" s="40" t="s">
        <v>224</v>
      </c>
      <c r="E337" s="27">
        <v>200</v>
      </c>
      <c r="F337" s="30">
        <v>18776</v>
      </c>
      <c r="G337" s="30">
        <v>18776</v>
      </c>
    </row>
    <row r="338" spans="1:7" ht="12.75">
      <c r="A338" s="26" t="s">
        <v>77</v>
      </c>
      <c r="B338" s="27">
        <v>10</v>
      </c>
      <c r="C338" s="27" t="s">
        <v>498</v>
      </c>
      <c r="D338" s="40" t="s">
        <v>224</v>
      </c>
      <c r="E338" s="27">
        <v>300</v>
      </c>
      <c r="F338" s="30">
        <v>4675338</v>
      </c>
      <c r="G338" s="30">
        <v>4675338</v>
      </c>
    </row>
    <row r="339" spans="1:7" ht="51">
      <c r="A339" s="37" t="s">
        <v>919</v>
      </c>
      <c r="B339" s="27">
        <v>10</v>
      </c>
      <c r="C339" s="27" t="s">
        <v>498</v>
      </c>
      <c r="D339" s="40" t="s">
        <v>32</v>
      </c>
      <c r="E339" s="27"/>
      <c r="F339" s="30">
        <f aca="true" t="shared" si="23" ref="F339:G342">F340</f>
        <v>500000</v>
      </c>
      <c r="G339" s="30">
        <f t="shared" si="23"/>
        <v>500000</v>
      </c>
    </row>
    <row r="340" spans="1:7" ht="38.25">
      <c r="A340" s="38" t="s">
        <v>920</v>
      </c>
      <c r="B340" s="27">
        <v>10</v>
      </c>
      <c r="C340" s="27" t="s">
        <v>498</v>
      </c>
      <c r="D340" s="41" t="s">
        <v>197</v>
      </c>
      <c r="E340" s="27"/>
      <c r="F340" s="30">
        <f t="shared" si="23"/>
        <v>500000</v>
      </c>
      <c r="G340" s="30">
        <f t="shared" si="23"/>
        <v>500000</v>
      </c>
    </row>
    <row r="341" spans="1:7" ht="38.25">
      <c r="A341" s="39" t="s">
        <v>921</v>
      </c>
      <c r="B341" s="27">
        <v>10</v>
      </c>
      <c r="C341" s="27" t="s">
        <v>498</v>
      </c>
      <c r="D341" s="41" t="s">
        <v>922</v>
      </c>
      <c r="E341" s="27"/>
      <c r="F341" s="30">
        <f t="shared" si="23"/>
        <v>500000</v>
      </c>
      <c r="G341" s="30">
        <f t="shared" si="23"/>
        <v>500000</v>
      </c>
    </row>
    <row r="342" spans="1:7" ht="25.5">
      <c r="A342" s="39" t="s">
        <v>923</v>
      </c>
      <c r="B342" s="27">
        <v>10</v>
      </c>
      <c r="C342" s="27" t="s">
        <v>498</v>
      </c>
      <c r="D342" s="40" t="s">
        <v>956</v>
      </c>
      <c r="E342" s="27"/>
      <c r="F342" s="30">
        <f t="shared" si="23"/>
        <v>500000</v>
      </c>
      <c r="G342" s="30">
        <f t="shared" si="23"/>
        <v>500000</v>
      </c>
    </row>
    <row r="343" spans="1:7" ht="12.75">
      <c r="A343" s="26" t="s">
        <v>77</v>
      </c>
      <c r="B343" s="27">
        <v>10</v>
      </c>
      <c r="C343" s="27" t="s">
        <v>498</v>
      </c>
      <c r="D343" s="40" t="s">
        <v>956</v>
      </c>
      <c r="E343" s="27">
        <v>300</v>
      </c>
      <c r="F343" s="30">
        <v>500000</v>
      </c>
      <c r="G343" s="30">
        <v>500000</v>
      </c>
    </row>
    <row r="344" spans="1:7" ht="12.75">
      <c r="A344" s="23" t="s">
        <v>537</v>
      </c>
      <c r="B344" s="24" t="s">
        <v>518</v>
      </c>
      <c r="C344" s="24" t="s">
        <v>499</v>
      </c>
      <c r="D344" s="24" t="s">
        <v>83</v>
      </c>
      <c r="E344" s="24" t="s">
        <v>83</v>
      </c>
      <c r="F344" s="25">
        <f>F345+F361</f>
        <v>3681700</v>
      </c>
      <c r="G344" s="25">
        <f>G345+G361</f>
        <v>3681700</v>
      </c>
    </row>
    <row r="345" spans="1:7" ht="25.5">
      <c r="A345" s="37" t="s">
        <v>154</v>
      </c>
      <c r="B345" s="27" t="s">
        <v>518</v>
      </c>
      <c r="C345" s="27" t="s">
        <v>499</v>
      </c>
      <c r="D345" s="40" t="s">
        <v>204</v>
      </c>
      <c r="E345" s="27" t="s">
        <v>83</v>
      </c>
      <c r="F345" s="25">
        <f>F346+F356</f>
        <v>3347000</v>
      </c>
      <c r="G345" s="25">
        <f>G346+G356</f>
        <v>3347000</v>
      </c>
    </row>
    <row r="346" spans="1:7" ht="51">
      <c r="A346" s="38" t="s">
        <v>347</v>
      </c>
      <c r="B346" s="27" t="s">
        <v>518</v>
      </c>
      <c r="C346" s="27" t="s">
        <v>499</v>
      </c>
      <c r="D346" s="41" t="s">
        <v>6</v>
      </c>
      <c r="E346" s="28" t="s">
        <v>83</v>
      </c>
      <c r="F346" s="25">
        <f>F347</f>
        <v>2342900</v>
      </c>
      <c r="G346" s="25">
        <f>G347</f>
        <v>2342900</v>
      </c>
    </row>
    <row r="347" spans="1:7" ht="51">
      <c r="A347" s="39" t="s">
        <v>708</v>
      </c>
      <c r="B347" s="27" t="s">
        <v>518</v>
      </c>
      <c r="C347" s="27" t="s">
        <v>499</v>
      </c>
      <c r="D347" s="41" t="s">
        <v>709</v>
      </c>
      <c r="E347" s="28"/>
      <c r="F347" s="25">
        <f>F348+F352</f>
        <v>2342900</v>
      </c>
      <c r="G347" s="25">
        <f>G348+G352</f>
        <v>2342900</v>
      </c>
    </row>
    <row r="348" spans="1:7" ht="25.5">
      <c r="A348" s="29" t="s">
        <v>357</v>
      </c>
      <c r="B348" s="27" t="s">
        <v>518</v>
      </c>
      <c r="C348" s="27" t="s">
        <v>499</v>
      </c>
      <c r="D348" s="41" t="s">
        <v>710</v>
      </c>
      <c r="E348" s="27" t="s">
        <v>83</v>
      </c>
      <c r="F348" s="25">
        <f>SUM(F349:F351)</f>
        <v>2342900</v>
      </c>
      <c r="G348" s="25">
        <f>SUM(G349:G351)</f>
        <v>2342900</v>
      </c>
    </row>
    <row r="349" spans="1:7" ht="54.75" customHeight="1">
      <c r="A349" s="26" t="s">
        <v>682</v>
      </c>
      <c r="B349" s="27" t="s">
        <v>518</v>
      </c>
      <c r="C349" s="27" t="s">
        <v>499</v>
      </c>
      <c r="D349" s="41" t="s">
        <v>710</v>
      </c>
      <c r="E349" s="27">
        <v>100</v>
      </c>
      <c r="F349" s="30">
        <v>2232400</v>
      </c>
      <c r="G349" s="30">
        <v>2232400</v>
      </c>
    </row>
    <row r="350" spans="1:7" ht="25.5">
      <c r="A350" s="26" t="s">
        <v>209</v>
      </c>
      <c r="B350" s="27" t="s">
        <v>518</v>
      </c>
      <c r="C350" s="27" t="s">
        <v>499</v>
      </c>
      <c r="D350" s="41" t="s">
        <v>710</v>
      </c>
      <c r="E350" s="28">
        <v>200</v>
      </c>
      <c r="F350" s="30">
        <v>110000</v>
      </c>
      <c r="G350" s="30">
        <v>110000</v>
      </c>
    </row>
    <row r="351" spans="1:7" ht="12.75">
      <c r="A351" s="26" t="s">
        <v>73</v>
      </c>
      <c r="B351" s="27" t="s">
        <v>518</v>
      </c>
      <c r="C351" s="27" t="s">
        <v>499</v>
      </c>
      <c r="D351" s="41" t="s">
        <v>710</v>
      </c>
      <c r="E351" s="28">
        <v>800</v>
      </c>
      <c r="F351" s="30">
        <v>500</v>
      </c>
      <c r="G351" s="30">
        <v>500</v>
      </c>
    </row>
    <row r="352" spans="1:7" ht="51" hidden="1">
      <c r="A352" s="26" t="s">
        <v>662</v>
      </c>
      <c r="B352" s="27" t="s">
        <v>518</v>
      </c>
      <c r="C352" s="27" t="s">
        <v>499</v>
      </c>
      <c r="D352" s="40" t="s">
        <v>309</v>
      </c>
      <c r="E352" s="28"/>
      <c r="F352" s="30">
        <f>F353+F354+F355</f>
        <v>0</v>
      </c>
      <c r="G352" s="30">
        <f>G353+G354+G355</f>
        <v>0</v>
      </c>
    </row>
    <row r="353" spans="1:7" ht="78" customHeight="1" hidden="1">
      <c r="A353" s="26" t="s">
        <v>682</v>
      </c>
      <c r="B353" s="27" t="s">
        <v>518</v>
      </c>
      <c r="C353" s="27" t="s">
        <v>499</v>
      </c>
      <c r="D353" s="40" t="s">
        <v>309</v>
      </c>
      <c r="E353" s="28">
        <v>100</v>
      </c>
      <c r="F353" s="30"/>
      <c r="G353" s="30"/>
    </row>
    <row r="354" spans="1:7" ht="25.5" hidden="1">
      <c r="A354" s="26" t="s">
        <v>209</v>
      </c>
      <c r="B354" s="27" t="s">
        <v>518</v>
      </c>
      <c r="C354" s="27" t="s">
        <v>499</v>
      </c>
      <c r="D354" s="40" t="s">
        <v>309</v>
      </c>
      <c r="E354" s="28">
        <v>200</v>
      </c>
      <c r="F354" s="30"/>
      <c r="G354" s="30"/>
    </row>
    <row r="355" spans="1:7" ht="12.75" hidden="1">
      <c r="A355" s="49" t="s">
        <v>73</v>
      </c>
      <c r="B355" s="50" t="s">
        <v>518</v>
      </c>
      <c r="C355" s="50" t="s">
        <v>499</v>
      </c>
      <c r="D355" s="51" t="s">
        <v>309</v>
      </c>
      <c r="E355" s="85">
        <v>800</v>
      </c>
      <c r="F355" s="52"/>
      <c r="G355" s="52"/>
    </row>
    <row r="356" spans="1:7" ht="54" customHeight="1">
      <c r="A356" s="38" t="s">
        <v>164</v>
      </c>
      <c r="B356" s="27" t="s">
        <v>518</v>
      </c>
      <c r="C356" s="27" t="s">
        <v>499</v>
      </c>
      <c r="D356" s="27" t="s">
        <v>7</v>
      </c>
      <c r="E356" s="28" t="s">
        <v>83</v>
      </c>
      <c r="F356" s="25">
        <f>F357</f>
        <v>1004100</v>
      </c>
      <c r="G356" s="25">
        <f>G357</f>
        <v>1004100</v>
      </c>
    </row>
    <row r="357" spans="1:7" ht="38.25">
      <c r="A357" s="26" t="s">
        <v>552</v>
      </c>
      <c r="B357" s="27" t="s">
        <v>518</v>
      </c>
      <c r="C357" s="27" t="s">
        <v>499</v>
      </c>
      <c r="D357" s="27" t="s">
        <v>559</v>
      </c>
      <c r="E357" s="28"/>
      <c r="F357" s="25">
        <f>F358</f>
        <v>1004100</v>
      </c>
      <c r="G357" s="25">
        <f>G358</f>
        <v>1004100</v>
      </c>
    </row>
    <row r="358" spans="1:7" ht="40.5" customHeight="1">
      <c r="A358" s="29" t="s">
        <v>261</v>
      </c>
      <c r="B358" s="27" t="s">
        <v>518</v>
      </c>
      <c r="C358" s="27" t="s">
        <v>499</v>
      </c>
      <c r="D358" s="40" t="s">
        <v>418</v>
      </c>
      <c r="E358" s="27"/>
      <c r="F358" s="25">
        <f>SUM(F359:F360)</f>
        <v>1004100</v>
      </c>
      <c r="G358" s="25">
        <f>SUM(G359:G360)</f>
        <v>1004100</v>
      </c>
    </row>
    <row r="359" spans="1:7" ht="51" customHeight="1">
      <c r="A359" s="26" t="s">
        <v>682</v>
      </c>
      <c r="B359" s="27" t="s">
        <v>518</v>
      </c>
      <c r="C359" s="27" t="s">
        <v>499</v>
      </c>
      <c r="D359" s="40" t="s">
        <v>418</v>
      </c>
      <c r="E359" s="27">
        <v>100</v>
      </c>
      <c r="F359" s="30">
        <v>967900</v>
      </c>
      <c r="G359" s="30">
        <v>967900</v>
      </c>
    </row>
    <row r="360" spans="1:7" ht="25.5">
      <c r="A360" s="26" t="s">
        <v>209</v>
      </c>
      <c r="B360" s="27" t="s">
        <v>518</v>
      </c>
      <c r="C360" s="27" t="s">
        <v>499</v>
      </c>
      <c r="D360" s="40" t="s">
        <v>418</v>
      </c>
      <c r="E360" s="27" t="s">
        <v>70</v>
      </c>
      <c r="F360" s="30">
        <v>36200</v>
      </c>
      <c r="G360" s="30">
        <v>36200</v>
      </c>
    </row>
    <row r="361" spans="1:7" ht="51">
      <c r="A361" s="37" t="s">
        <v>275</v>
      </c>
      <c r="B361" s="27" t="s">
        <v>518</v>
      </c>
      <c r="C361" s="27" t="s">
        <v>499</v>
      </c>
      <c r="D361" s="27" t="s">
        <v>12</v>
      </c>
      <c r="E361" s="27"/>
      <c r="F361" s="25">
        <f aca="true" t="shared" si="24" ref="F361:G363">F362</f>
        <v>334700</v>
      </c>
      <c r="G361" s="25">
        <f t="shared" si="24"/>
        <v>334700</v>
      </c>
    </row>
    <row r="362" spans="1:7" ht="63.75">
      <c r="A362" s="38" t="s">
        <v>276</v>
      </c>
      <c r="B362" s="27" t="s">
        <v>518</v>
      </c>
      <c r="C362" s="27" t="s">
        <v>499</v>
      </c>
      <c r="D362" s="27" t="s">
        <v>13</v>
      </c>
      <c r="E362" s="27"/>
      <c r="F362" s="25">
        <f t="shared" si="24"/>
        <v>334700</v>
      </c>
      <c r="G362" s="25">
        <f t="shared" si="24"/>
        <v>334700</v>
      </c>
    </row>
    <row r="363" spans="1:7" ht="30.75" customHeight="1">
      <c r="A363" s="26" t="s">
        <v>265</v>
      </c>
      <c r="B363" s="27" t="s">
        <v>518</v>
      </c>
      <c r="C363" s="27" t="s">
        <v>499</v>
      </c>
      <c r="D363" s="27" t="s">
        <v>254</v>
      </c>
      <c r="E363" s="27"/>
      <c r="F363" s="25">
        <f t="shared" si="24"/>
        <v>334700</v>
      </c>
      <c r="G363" s="25">
        <f t="shared" si="24"/>
        <v>334700</v>
      </c>
    </row>
    <row r="364" spans="1:7" ht="38.25">
      <c r="A364" s="26" t="s">
        <v>103</v>
      </c>
      <c r="B364" s="27" t="s">
        <v>518</v>
      </c>
      <c r="C364" s="27" t="s">
        <v>499</v>
      </c>
      <c r="D364" s="27" t="s">
        <v>266</v>
      </c>
      <c r="E364" s="27"/>
      <c r="F364" s="25">
        <f>SUM(F365:F365)</f>
        <v>334700</v>
      </c>
      <c r="G364" s="25">
        <f>SUM(G365:G365)</f>
        <v>334700</v>
      </c>
    </row>
    <row r="365" spans="1:7" ht="57.75" customHeight="1">
      <c r="A365" s="26" t="s">
        <v>682</v>
      </c>
      <c r="B365" s="27" t="s">
        <v>518</v>
      </c>
      <c r="C365" s="27" t="s">
        <v>499</v>
      </c>
      <c r="D365" s="27" t="s">
        <v>266</v>
      </c>
      <c r="E365" s="27">
        <v>100</v>
      </c>
      <c r="F365" s="30">
        <v>334700</v>
      </c>
      <c r="G365" s="30">
        <v>334700</v>
      </c>
    </row>
    <row r="366" spans="1:7" ht="13.5">
      <c r="A366" s="19" t="s">
        <v>223</v>
      </c>
      <c r="B366" s="20" t="s">
        <v>501</v>
      </c>
      <c r="C366" s="56" t="s">
        <v>428</v>
      </c>
      <c r="D366" s="20" t="s">
        <v>83</v>
      </c>
      <c r="E366" s="20" t="s">
        <v>83</v>
      </c>
      <c r="F366" s="93">
        <f>F367</f>
        <v>50000</v>
      </c>
      <c r="G366" s="93">
        <f>G367</f>
        <v>100000</v>
      </c>
    </row>
    <row r="367" spans="1:7" ht="12.75">
      <c r="A367" s="23" t="s">
        <v>406</v>
      </c>
      <c r="B367" s="24" t="s">
        <v>501</v>
      </c>
      <c r="C367" s="24" t="s">
        <v>497</v>
      </c>
      <c r="D367" s="24" t="s">
        <v>83</v>
      </c>
      <c r="E367" s="24" t="s">
        <v>83</v>
      </c>
      <c r="F367" s="25">
        <f>F368</f>
        <v>50000</v>
      </c>
      <c r="G367" s="25">
        <f>G368</f>
        <v>100000</v>
      </c>
    </row>
    <row r="368" spans="1:7" ht="42" customHeight="1">
      <c r="A368" s="37" t="s">
        <v>405</v>
      </c>
      <c r="B368" s="27" t="s">
        <v>501</v>
      </c>
      <c r="C368" s="27" t="s">
        <v>497</v>
      </c>
      <c r="D368" s="40" t="s">
        <v>404</v>
      </c>
      <c r="E368" s="27" t="s">
        <v>83</v>
      </c>
      <c r="F368" s="25">
        <f aca="true" t="shared" si="25" ref="F368:G371">F369</f>
        <v>50000</v>
      </c>
      <c r="G368" s="25">
        <f t="shared" si="25"/>
        <v>100000</v>
      </c>
    </row>
    <row r="369" spans="1:7" ht="63.75">
      <c r="A369" s="38" t="s">
        <v>403</v>
      </c>
      <c r="B369" s="27" t="s">
        <v>501</v>
      </c>
      <c r="C369" s="27" t="s">
        <v>497</v>
      </c>
      <c r="D369" s="40" t="s">
        <v>229</v>
      </c>
      <c r="E369" s="28" t="s">
        <v>83</v>
      </c>
      <c r="F369" s="25">
        <f t="shared" si="25"/>
        <v>50000</v>
      </c>
      <c r="G369" s="25">
        <f t="shared" si="25"/>
        <v>100000</v>
      </c>
    </row>
    <row r="370" spans="1:7" ht="54" customHeight="1">
      <c r="A370" s="39" t="s">
        <v>228</v>
      </c>
      <c r="B370" s="27" t="s">
        <v>501</v>
      </c>
      <c r="C370" s="27" t="s">
        <v>497</v>
      </c>
      <c r="D370" s="40" t="s">
        <v>227</v>
      </c>
      <c r="E370" s="28"/>
      <c r="F370" s="25">
        <f t="shared" si="25"/>
        <v>50000</v>
      </c>
      <c r="G370" s="25">
        <f t="shared" si="25"/>
        <v>100000</v>
      </c>
    </row>
    <row r="371" spans="1:7" ht="51">
      <c r="A371" s="39" t="s">
        <v>226</v>
      </c>
      <c r="B371" s="27" t="s">
        <v>501</v>
      </c>
      <c r="C371" s="27" t="s">
        <v>497</v>
      </c>
      <c r="D371" s="40" t="s">
        <v>225</v>
      </c>
      <c r="E371" s="28"/>
      <c r="F371" s="25">
        <f t="shared" si="25"/>
        <v>50000</v>
      </c>
      <c r="G371" s="25">
        <f t="shared" si="25"/>
        <v>100000</v>
      </c>
    </row>
    <row r="372" spans="1:7" ht="25.5">
      <c r="A372" s="49" t="s">
        <v>209</v>
      </c>
      <c r="B372" s="50" t="s">
        <v>501</v>
      </c>
      <c r="C372" s="50" t="s">
        <v>497</v>
      </c>
      <c r="D372" s="51" t="s">
        <v>225</v>
      </c>
      <c r="E372" s="85">
        <v>200</v>
      </c>
      <c r="F372" s="52">
        <v>50000</v>
      </c>
      <c r="G372" s="52">
        <v>100000</v>
      </c>
    </row>
    <row r="373" spans="1:7" ht="13.5">
      <c r="A373" s="19" t="s">
        <v>71</v>
      </c>
      <c r="B373" s="20" t="s">
        <v>95</v>
      </c>
      <c r="C373" s="56" t="s">
        <v>428</v>
      </c>
      <c r="D373" s="20" t="s">
        <v>83</v>
      </c>
      <c r="E373" s="20" t="s">
        <v>83</v>
      </c>
      <c r="F373" s="93">
        <f aca="true" t="shared" si="26" ref="F373:G378">F374</f>
        <v>55000</v>
      </c>
      <c r="G373" s="93">
        <f t="shared" si="26"/>
        <v>55000</v>
      </c>
    </row>
    <row r="374" spans="1:7" ht="25.5">
      <c r="A374" s="23" t="s">
        <v>72</v>
      </c>
      <c r="B374" s="24" t="s">
        <v>95</v>
      </c>
      <c r="C374" s="24" t="s">
        <v>495</v>
      </c>
      <c r="D374" s="24" t="s">
        <v>83</v>
      </c>
      <c r="E374" s="24" t="s">
        <v>83</v>
      </c>
      <c r="F374" s="25">
        <f t="shared" si="26"/>
        <v>55000</v>
      </c>
      <c r="G374" s="25">
        <f t="shared" si="26"/>
        <v>55000</v>
      </c>
    </row>
    <row r="375" spans="1:7" ht="25.5">
      <c r="A375" s="37" t="s">
        <v>163</v>
      </c>
      <c r="B375" s="27" t="s">
        <v>95</v>
      </c>
      <c r="C375" s="27" t="s">
        <v>495</v>
      </c>
      <c r="D375" s="40" t="s">
        <v>645</v>
      </c>
      <c r="E375" s="27" t="s">
        <v>83</v>
      </c>
      <c r="F375" s="25">
        <f t="shared" si="26"/>
        <v>55000</v>
      </c>
      <c r="G375" s="25">
        <f t="shared" si="26"/>
        <v>55000</v>
      </c>
    </row>
    <row r="376" spans="1:7" ht="41.25" customHeight="1">
      <c r="A376" s="38" t="s">
        <v>358</v>
      </c>
      <c r="B376" s="27" t="s">
        <v>95</v>
      </c>
      <c r="C376" s="27" t="s">
        <v>495</v>
      </c>
      <c r="D376" s="40" t="s">
        <v>113</v>
      </c>
      <c r="E376" s="28" t="s">
        <v>83</v>
      </c>
      <c r="F376" s="25">
        <f t="shared" si="26"/>
        <v>55000</v>
      </c>
      <c r="G376" s="25">
        <f t="shared" si="26"/>
        <v>55000</v>
      </c>
    </row>
    <row r="377" spans="1:7" ht="51">
      <c r="A377" s="39" t="s">
        <v>112</v>
      </c>
      <c r="B377" s="27" t="s">
        <v>95</v>
      </c>
      <c r="C377" s="27" t="s">
        <v>495</v>
      </c>
      <c r="D377" s="40" t="s">
        <v>114</v>
      </c>
      <c r="E377" s="28"/>
      <c r="F377" s="25">
        <f t="shared" si="26"/>
        <v>55000</v>
      </c>
      <c r="G377" s="25">
        <f t="shared" si="26"/>
        <v>55000</v>
      </c>
    </row>
    <row r="378" spans="1:7" ht="12.75">
      <c r="A378" s="39" t="s">
        <v>115</v>
      </c>
      <c r="B378" s="27" t="s">
        <v>95</v>
      </c>
      <c r="C378" s="27" t="s">
        <v>495</v>
      </c>
      <c r="D378" s="40" t="s">
        <v>116</v>
      </c>
      <c r="E378" s="27" t="s">
        <v>83</v>
      </c>
      <c r="F378" s="25">
        <f t="shared" si="26"/>
        <v>55000</v>
      </c>
      <c r="G378" s="25">
        <f t="shared" si="26"/>
        <v>55000</v>
      </c>
    </row>
    <row r="379" spans="1:7" ht="12.75">
      <c r="A379" s="53" t="s">
        <v>459</v>
      </c>
      <c r="B379" s="57" t="s">
        <v>95</v>
      </c>
      <c r="C379" s="57" t="s">
        <v>495</v>
      </c>
      <c r="D379" s="54" t="s">
        <v>116</v>
      </c>
      <c r="E379" s="57" t="s">
        <v>78</v>
      </c>
      <c r="F379" s="55">
        <v>55000</v>
      </c>
      <c r="G379" s="55">
        <v>55000</v>
      </c>
    </row>
    <row r="380" spans="1:7" ht="13.5">
      <c r="A380" s="230" t="s">
        <v>711</v>
      </c>
      <c r="B380" s="119"/>
      <c r="C380" s="119"/>
      <c r="D380" s="120"/>
      <c r="E380" s="119"/>
      <c r="F380" s="121">
        <f>4365779+480622</f>
        <v>4846401</v>
      </c>
      <c r="G380" s="121">
        <v>9197423</v>
      </c>
    </row>
  </sheetData>
  <sheetProtection/>
  <mergeCells count="1">
    <mergeCell ref="A3:G3"/>
  </mergeCells>
  <printOptions/>
  <pageMargins left="1.1811023622047245" right="0.3937007874015748" top="0.3937007874015748" bottom="0.3937007874015748" header="0.31496062992125984" footer="0.31496062992125984"/>
  <pageSetup fitToHeight="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966FF"/>
  </sheetPr>
  <dimension ref="A1:K486"/>
  <sheetViews>
    <sheetView showGridLines="0" zoomScaleSheetLayoutView="100" zoomScalePageLayoutView="0" workbookViewId="0" topLeftCell="A4">
      <selection activeCell="A16" sqref="A16"/>
    </sheetView>
  </sheetViews>
  <sheetFormatPr defaultColWidth="9.140625" defaultRowHeight="12.75"/>
  <cols>
    <col min="1" max="1" width="72.57421875" style="282" customWidth="1"/>
    <col min="2" max="2" width="4.140625" style="5" bestFit="1" customWidth="1"/>
    <col min="3" max="4" width="3.57421875" style="5" bestFit="1" customWidth="1"/>
    <col min="5" max="5" width="13.140625" style="5" bestFit="1" customWidth="1"/>
    <col min="6" max="6" width="4.57421875" style="5" customWidth="1"/>
    <col min="7" max="7" width="14.28125" style="94" customWidth="1"/>
    <col min="8" max="8" width="14.421875" style="5" bestFit="1" customWidth="1"/>
    <col min="9" max="9" width="10.8515625" style="243" customWidth="1"/>
    <col min="10" max="16384" width="9.140625" style="5" customWidth="1"/>
  </cols>
  <sheetData>
    <row r="1" spans="1:9" ht="12.75">
      <c r="A1" s="281"/>
      <c r="B1" s="231"/>
      <c r="C1" s="232"/>
      <c r="D1" s="232"/>
      <c r="E1" s="232"/>
      <c r="F1" s="232"/>
      <c r="G1" s="4" t="s">
        <v>334</v>
      </c>
      <c r="I1" s="5"/>
    </row>
    <row r="2" spans="1:9" ht="12.75">
      <c r="A2" s="281"/>
      <c r="B2" s="231"/>
      <c r="C2" s="232"/>
      <c r="D2" s="232"/>
      <c r="E2" s="232"/>
      <c r="F2" s="232"/>
      <c r="G2" s="6" t="s">
        <v>244</v>
      </c>
      <c r="I2" s="5"/>
    </row>
    <row r="3" spans="1:9" ht="12.75">
      <c r="A3" s="281"/>
      <c r="B3" s="389" t="s">
        <v>981</v>
      </c>
      <c r="C3" s="389"/>
      <c r="D3" s="389"/>
      <c r="E3" s="389"/>
      <c r="F3" s="389"/>
      <c r="G3" s="389"/>
      <c r="H3" s="98"/>
      <c r="I3" s="5"/>
    </row>
    <row r="4" spans="2:9" ht="12.75">
      <c r="B4" s="233"/>
      <c r="C4" s="232"/>
      <c r="D4" s="232"/>
      <c r="E4" s="232"/>
      <c r="F4" s="232"/>
      <c r="G4" s="234"/>
      <c r="I4" s="5"/>
    </row>
    <row r="5" spans="1:9" ht="14.25">
      <c r="A5" s="393" t="s">
        <v>927</v>
      </c>
      <c r="B5" s="393"/>
      <c r="C5" s="393"/>
      <c r="D5" s="393"/>
      <c r="E5" s="393"/>
      <c r="F5" s="393"/>
      <c r="G5" s="393"/>
      <c r="I5" s="5"/>
    </row>
    <row r="6" spans="2:9" ht="12.75">
      <c r="B6" s="235"/>
      <c r="C6" s="235"/>
      <c r="D6" s="235"/>
      <c r="E6" s="235"/>
      <c r="F6" s="235"/>
      <c r="G6" s="9" t="s">
        <v>84</v>
      </c>
      <c r="I6" s="5"/>
    </row>
    <row r="7" spans="1:9" ht="21">
      <c r="A7" s="283" t="s">
        <v>80</v>
      </c>
      <c r="B7" s="236" t="s">
        <v>100</v>
      </c>
      <c r="C7" s="236" t="s">
        <v>488</v>
      </c>
      <c r="D7" s="236" t="s">
        <v>489</v>
      </c>
      <c r="E7" s="236" t="s">
        <v>490</v>
      </c>
      <c r="F7" s="236" t="s">
        <v>491</v>
      </c>
      <c r="G7" s="237" t="s">
        <v>269</v>
      </c>
      <c r="I7" s="5"/>
    </row>
    <row r="8" spans="1:9" ht="12.75">
      <c r="A8" s="13" t="s">
        <v>68</v>
      </c>
      <c r="B8" s="14"/>
      <c r="C8" s="14" t="s">
        <v>81</v>
      </c>
      <c r="D8" s="14" t="s">
        <v>69</v>
      </c>
      <c r="E8" s="14" t="s">
        <v>492</v>
      </c>
      <c r="F8" s="14" t="s">
        <v>493</v>
      </c>
      <c r="G8" s="12" t="s">
        <v>494</v>
      </c>
      <c r="H8" s="94"/>
      <c r="I8" s="238"/>
    </row>
    <row r="9" spans="1:11" ht="12.75">
      <c r="A9" s="16" t="s">
        <v>85</v>
      </c>
      <c r="B9" s="103"/>
      <c r="C9" s="17" t="s">
        <v>83</v>
      </c>
      <c r="D9" s="17" t="s">
        <v>83</v>
      </c>
      <c r="E9" s="17" t="s">
        <v>83</v>
      </c>
      <c r="F9" s="17" t="s">
        <v>83</v>
      </c>
      <c r="G9" s="18">
        <f>G10+G388+G478</f>
        <v>712604886.8</v>
      </c>
      <c r="H9" s="239"/>
      <c r="I9" s="176"/>
      <c r="J9" s="176"/>
      <c r="K9" s="176"/>
    </row>
    <row r="10" spans="1:8" ht="12.75">
      <c r="A10" s="278" t="s">
        <v>303</v>
      </c>
      <c r="B10" s="240" t="s">
        <v>538</v>
      </c>
      <c r="C10" s="115"/>
      <c r="D10" s="115"/>
      <c r="E10" s="115"/>
      <c r="F10" s="115"/>
      <c r="G10" s="241">
        <f>G11+G91+G97+G111+G154+G229+G326+G344+G350+G381+G217</f>
        <v>664453232.8</v>
      </c>
      <c r="H10" s="242"/>
    </row>
    <row r="11" spans="1:7" ht="12.75">
      <c r="A11" s="88" t="s">
        <v>557</v>
      </c>
      <c r="B11" s="104"/>
      <c r="C11" s="20" t="s">
        <v>495</v>
      </c>
      <c r="D11" s="21" t="s">
        <v>428</v>
      </c>
      <c r="E11" s="20" t="s">
        <v>83</v>
      </c>
      <c r="F11" s="20" t="s">
        <v>83</v>
      </c>
      <c r="G11" s="22">
        <f>G12+G17+G34+G39+G24+G29</f>
        <v>51407432.2</v>
      </c>
    </row>
    <row r="12" spans="1:9" ht="25.5">
      <c r="A12" s="38" t="s">
        <v>496</v>
      </c>
      <c r="B12" s="105"/>
      <c r="C12" s="24" t="s">
        <v>495</v>
      </c>
      <c r="D12" s="24" t="s">
        <v>497</v>
      </c>
      <c r="E12" s="24" t="s">
        <v>83</v>
      </c>
      <c r="F12" s="24" t="s">
        <v>83</v>
      </c>
      <c r="G12" s="25">
        <f>G13</f>
        <v>1303770</v>
      </c>
      <c r="I12" s="5"/>
    </row>
    <row r="13" spans="1:9" ht="12.75">
      <c r="A13" s="26" t="s">
        <v>547</v>
      </c>
      <c r="B13" s="47"/>
      <c r="C13" s="27" t="s">
        <v>495</v>
      </c>
      <c r="D13" s="27" t="s">
        <v>497</v>
      </c>
      <c r="E13" s="27" t="s">
        <v>638</v>
      </c>
      <c r="F13" s="27" t="s">
        <v>83</v>
      </c>
      <c r="G13" s="25">
        <f>G14</f>
        <v>1303770</v>
      </c>
      <c r="I13" s="5"/>
    </row>
    <row r="14" spans="1:9" ht="12.75">
      <c r="A14" s="26" t="s">
        <v>333</v>
      </c>
      <c r="B14" s="47"/>
      <c r="C14" s="27" t="s">
        <v>495</v>
      </c>
      <c r="D14" s="27" t="s">
        <v>497</v>
      </c>
      <c r="E14" s="27" t="s">
        <v>639</v>
      </c>
      <c r="F14" s="28" t="s">
        <v>83</v>
      </c>
      <c r="G14" s="25">
        <f>G15</f>
        <v>1303770</v>
      </c>
      <c r="I14" s="5"/>
    </row>
    <row r="15" spans="1:9" ht="12.75">
      <c r="A15" s="26" t="s">
        <v>679</v>
      </c>
      <c r="B15" s="28"/>
      <c r="C15" s="27" t="s">
        <v>495</v>
      </c>
      <c r="D15" s="27" t="s">
        <v>497</v>
      </c>
      <c r="E15" s="27" t="s">
        <v>640</v>
      </c>
      <c r="F15" s="27" t="s">
        <v>83</v>
      </c>
      <c r="G15" s="25">
        <f>G16</f>
        <v>1303770</v>
      </c>
      <c r="I15" s="5"/>
    </row>
    <row r="16" spans="1:9" ht="38.25">
      <c r="A16" s="26" t="s">
        <v>682</v>
      </c>
      <c r="B16" s="47"/>
      <c r="C16" s="27" t="s">
        <v>495</v>
      </c>
      <c r="D16" s="27" t="s">
        <v>497</v>
      </c>
      <c r="E16" s="27" t="s">
        <v>640</v>
      </c>
      <c r="F16" s="27" t="s">
        <v>556</v>
      </c>
      <c r="G16" s="30">
        <v>1303770</v>
      </c>
      <c r="I16" s="5"/>
    </row>
    <row r="17" spans="1:9" ht="38.25">
      <c r="A17" s="38" t="s">
        <v>669</v>
      </c>
      <c r="B17" s="105"/>
      <c r="C17" s="24" t="s">
        <v>495</v>
      </c>
      <c r="D17" s="24" t="s">
        <v>498</v>
      </c>
      <c r="E17" s="24" t="s">
        <v>83</v>
      </c>
      <c r="F17" s="24" t="s">
        <v>83</v>
      </c>
      <c r="G17" s="25">
        <f>G18</f>
        <v>13075525</v>
      </c>
      <c r="I17" s="5"/>
    </row>
    <row r="18" spans="1:9" ht="12.75">
      <c r="A18" s="26" t="s">
        <v>435</v>
      </c>
      <c r="B18" s="47"/>
      <c r="C18" s="27" t="s">
        <v>495</v>
      </c>
      <c r="D18" s="27" t="s">
        <v>498</v>
      </c>
      <c r="E18" s="27" t="s">
        <v>641</v>
      </c>
      <c r="F18" s="27" t="s">
        <v>83</v>
      </c>
      <c r="G18" s="25">
        <f>G19</f>
        <v>13075525</v>
      </c>
      <c r="I18" s="5"/>
    </row>
    <row r="19" spans="1:9" ht="12.75">
      <c r="A19" s="26" t="s">
        <v>439</v>
      </c>
      <c r="B19" s="47"/>
      <c r="C19" s="27" t="s">
        <v>495</v>
      </c>
      <c r="D19" s="27" t="s">
        <v>498</v>
      </c>
      <c r="E19" s="27" t="s">
        <v>642</v>
      </c>
      <c r="F19" s="28" t="s">
        <v>83</v>
      </c>
      <c r="G19" s="25">
        <f>G20</f>
        <v>13075525</v>
      </c>
      <c r="I19" s="5"/>
    </row>
    <row r="20" spans="1:9" ht="12.75">
      <c r="A20" s="26" t="s">
        <v>679</v>
      </c>
      <c r="B20" s="28"/>
      <c r="C20" s="27" t="s">
        <v>495</v>
      </c>
      <c r="D20" s="27" t="s">
        <v>498</v>
      </c>
      <c r="E20" s="27" t="s">
        <v>644</v>
      </c>
      <c r="F20" s="27" t="s">
        <v>83</v>
      </c>
      <c r="G20" s="25">
        <f>SUM(G21:G23)</f>
        <v>13075525</v>
      </c>
      <c r="I20" s="5"/>
    </row>
    <row r="21" spans="1:9" ht="38.25">
      <c r="A21" s="26" t="s">
        <v>682</v>
      </c>
      <c r="B21" s="47"/>
      <c r="C21" s="27" t="s">
        <v>495</v>
      </c>
      <c r="D21" s="27" t="s">
        <v>498</v>
      </c>
      <c r="E21" s="27" t="s">
        <v>644</v>
      </c>
      <c r="F21" s="27">
        <v>100</v>
      </c>
      <c r="G21" s="30">
        <v>12053954</v>
      </c>
      <c r="I21" s="5"/>
    </row>
    <row r="22" spans="1:9" ht="15.75" customHeight="1">
      <c r="A22" s="26" t="s">
        <v>209</v>
      </c>
      <c r="B22" s="47"/>
      <c r="C22" s="27" t="s">
        <v>495</v>
      </c>
      <c r="D22" s="27" t="s">
        <v>498</v>
      </c>
      <c r="E22" s="27" t="s">
        <v>644</v>
      </c>
      <c r="F22" s="27">
        <v>200</v>
      </c>
      <c r="G22" s="30">
        <v>898385</v>
      </c>
      <c r="I22" s="5"/>
    </row>
    <row r="23" spans="1:9" ht="12.75">
      <c r="A23" s="26" t="s">
        <v>73</v>
      </c>
      <c r="B23" s="47"/>
      <c r="C23" s="27" t="s">
        <v>495</v>
      </c>
      <c r="D23" s="27" t="s">
        <v>498</v>
      </c>
      <c r="E23" s="27" t="s">
        <v>644</v>
      </c>
      <c r="F23" s="27">
        <v>800</v>
      </c>
      <c r="G23" s="30">
        <v>123186</v>
      </c>
      <c r="I23" s="5"/>
    </row>
    <row r="24" spans="1:9" ht="12.75" hidden="1">
      <c r="A24" s="31" t="s">
        <v>811</v>
      </c>
      <c r="B24" s="47"/>
      <c r="C24" s="27" t="s">
        <v>495</v>
      </c>
      <c r="D24" s="32" t="s">
        <v>609</v>
      </c>
      <c r="E24" s="27"/>
      <c r="F24" s="27"/>
      <c r="G24" s="30">
        <f>G25</f>
        <v>0</v>
      </c>
      <c r="I24" s="5"/>
    </row>
    <row r="25" spans="1:9" ht="12.75" hidden="1">
      <c r="A25" s="33" t="s">
        <v>582</v>
      </c>
      <c r="B25" s="47"/>
      <c r="C25" s="27" t="s">
        <v>495</v>
      </c>
      <c r="D25" s="32" t="s">
        <v>609</v>
      </c>
      <c r="E25" s="34" t="s">
        <v>14</v>
      </c>
      <c r="F25" s="35"/>
      <c r="G25" s="30">
        <f>G26</f>
        <v>0</v>
      </c>
      <c r="I25" s="5"/>
    </row>
    <row r="26" spans="1:9" ht="12.75" hidden="1">
      <c r="A26" s="36" t="s">
        <v>592</v>
      </c>
      <c r="B26" s="47"/>
      <c r="C26" s="27" t="s">
        <v>495</v>
      </c>
      <c r="D26" s="32" t="s">
        <v>609</v>
      </c>
      <c r="E26" s="34" t="s">
        <v>16</v>
      </c>
      <c r="F26" s="35"/>
      <c r="G26" s="30">
        <f>G27</f>
        <v>0</v>
      </c>
      <c r="I26" s="5"/>
    </row>
    <row r="27" spans="1:9" ht="25.5" hidden="1">
      <c r="A27" s="36" t="s">
        <v>812</v>
      </c>
      <c r="B27" s="47"/>
      <c r="C27" s="27" t="s">
        <v>495</v>
      </c>
      <c r="D27" s="32" t="s">
        <v>609</v>
      </c>
      <c r="E27" s="34" t="s">
        <v>813</v>
      </c>
      <c r="F27" s="35"/>
      <c r="G27" s="30">
        <f>G28</f>
        <v>0</v>
      </c>
      <c r="I27" s="5"/>
    </row>
    <row r="28" spans="1:9" ht="25.5" hidden="1">
      <c r="A28" s="31" t="s">
        <v>209</v>
      </c>
      <c r="B28" s="47"/>
      <c r="C28" s="27" t="s">
        <v>495</v>
      </c>
      <c r="D28" s="32" t="s">
        <v>609</v>
      </c>
      <c r="E28" s="34" t="s">
        <v>813</v>
      </c>
      <c r="F28" s="35">
        <v>200</v>
      </c>
      <c r="G28" s="30"/>
      <c r="I28" s="5"/>
    </row>
    <row r="29" spans="1:9" ht="12.75">
      <c r="A29" s="26" t="s">
        <v>860</v>
      </c>
      <c r="B29" s="47"/>
      <c r="C29" s="27" t="s">
        <v>495</v>
      </c>
      <c r="D29" s="27" t="s">
        <v>610</v>
      </c>
      <c r="E29" s="40"/>
      <c r="F29" s="27"/>
      <c r="G29" s="30">
        <f>G30</f>
        <v>285565</v>
      </c>
      <c r="I29" s="5"/>
    </row>
    <row r="30" spans="1:9" ht="12.75">
      <c r="A30" s="26" t="s">
        <v>582</v>
      </c>
      <c r="B30" s="47"/>
      <c r="C30" s="27" t="s">
        <v>495</v>
      </c>
      <c r="D30" s="27" t="s">
        <v>610</v>
      </c>
      <c r="E30" s="40" t="s">
        <v>861</v>
      </c>
      <c r="F30" s="27"/>
      <c r="G30" s="30">
        <f>G31</f>
        <v>285565</v>
      </c>
      <c r="I30" s="5"/>
    </row>
    <row r="31" spans="1:9" ht="16.5" customHeight="1">
      <c r="A31" s="26" t="s">
        <v>862</v>
      </c>
      <c r="B31" s="47"/>
      <c r="C31" s="27" t="s">
        <v>495</v>
      </c>
      <c r="D31" s="27" t="s">
        <v>610</v>
      </c>
      <c r="E31" s="40" t="s">
        <v>863</v>
      </c>
      <c r="F31" s="27"/>
      <c r="G31" s="30">
        <f>G32</f>
        <v>285565</v>
      </c>
      <c r="I31" s="5"/>
    </row>
    <row r="32" spans="1:9" ht="12.75">
      <c r="A32" s="284" t="s">
        <v>864</v>
      </c>
      <c r="B32" s="47"/>
      <c r="C32" s="27" t="s">
        <v>495</v>
      </c>
      <c r="D32" s="27" t="s">
        <v>610</v>
      </c>
      <c r="E32" s="40" t="s">
        <v>865</v>
      </c>
      <c r="F32" s="27"/>
      <c r="G32" s="30">
        <f>G33</f>
        <v>285565</v>
      </c>
      <c r="I32" s="5"/>
    </row>
    <row r="33" spans="1:9" ht="25.5">
      <c r="A33" s="26" t="s">
        <v>145</v>
      </c>
      <c r="B33" s="47"/>
      <c r="C33" s="27" t="s">
        <v>495</v>
      </c>
      <c r="D33" s="27" t="s">
        <v>610</v>
      </c>
      <c r="E33" s="40" t="s">
        <v>865</v>
      </c>
      <c r="F33" s="27">
        <v>800</v>
      </c>
      <c r="G33" s="30">
        <v>285565</v>
      </c>
      <c r="I33" s="5"/>
    </row>
    <row r="34" spans="1:9" ht="12.75">
      <c r="A34" s="38" t="s">
        <v>500</v>
      </c>
      <c r="B34" s="105"/>
      <c r="C34" s="24" t="s">
        <v>495</v>
      </c>
      <c r="D34" s="24" t="s">
        <v>501</v>
      </c>
      <c r="E34" s="24" t="s">
        <v>83</v>
      </c>
      <c r="F34" s="24" t="s">
        <v>83</v>
      </c>
      <c r="G34" s="25">
        <f>G35</f>
        <v>200000</v>
      </c>
      <c r="I34" s="5"/>
    </row>
    <row r="35" spans="1:9" ht="12.75">
      <c r="A35" s="26" t="s">
        <v>166</v>
      </c>
      <c r="B35" s="47"/>
      <c r="C35" s="27" t="s">
        <v>495</v>
      </c>
      <c r="D35" s="27" t="s">
        <v>501</v>
      </c>
      <c r="E35" s="27" t="s">
        <v>651</v>
      </c>
      <c r="F35" s="27" t="s">
        <v>83</v>
      </c>
      <c r="G35" s="25">
        <f>G36</f>
        <v>200000</v>
      </c>
      <c r="I35" s="5"/>
    </row>
    <row r="36" spans="1:9" ht="12.75">
      <c r="A36" s="26" t="s">
        <v>500</v>
      </c>
      <c r="B36" s="47"/>
      <c r="C36" s="27" t="s">
        <v>495</v>
      </c>
      <c r="D36" s="27" t="s">
        <v>501</v>
      </c>
      <c r="E36" s="27" t="s">
        <v>652</v>
      </c>
      <c r="F36" s="28" t="s">
        <v>83</v>
      </c>
      <c r="G36" s="25">
        <f>G37</f>
        <v>200000</v>
      </c>
      <c r="I36" s="5"/>
    </row>
    <row r="37" spans="1:9" ht="12.75">
      <c r="A37" s="26" t="s">
        <v>242</v>
      </c>
      <c r="B37" s="28"/>
      <c r="C37" s="27" t="s">
        <v>495</v>
      </c>
      <c r="D37" s="27" t="s">
        <v>501</v>
      </c>
      <c r="E37" s="27" t="s">
        <v>203</v>
      </c>
      <c r="F37" s="27" t="s">
        <v>83</v>
      </c>
      <c r="G37" s="25">
        <f>G38</f>
        <v>200000</v>
      </c>
      <c r="I37" s="5"/>
    </row>
    <row r="38" spans="1:9" ht="12.75">
      <c r="A38" s="26" t="s">
        <v>73</v>
      </c>
      <c r="B38" s="47"/>
      <c r="C38" s="27" t="s">
        <v>495</v>
      </c>
      <c r="D38" s="27" t="s">
        <v>501</v>
      </c>
      <c r="E38" s="27" t="s">
        <v>203</v>
      </c>
      <c r="F38" s="27" t="s">
        <v>74</v>
      </c>
      <c r="G38" s="30">
        <v>200000</v>
      </c>
      <c r="I38" s="5"/>
    </row>
    <row r="39" spans="1:9" ht="12.75">
      <c r="A39" s="38" t="s">
        <v>437</v>
      </c>
      <c r="B39" s="105"/>
      <c r="C39" s="24" t="s">
        <v>495</v>
      </c>
      <c r="D39" s="24" t="s">
        <v>95</v>
      </c>
      <c r="E39" s="24" t="s">
        <v>83</v>
      </c>
      <c r="F39" s="24" t="s">
        <v>83</v>
      </c>
      <c r="G39" s="25">
        <f>G40+G46+G61+G71+G75+G66+G54</f>
        <v>36542572.2</v>
      </c>
      <c r="I39" s="5"/>
    </row>
    <row r="40" spans="1:9" ht="29.25" customHeight="1">
      <c r="A40" s="37" t="s">
        <v>952</v>
      </c>
      <c r="B40" s="106"/>
      <c r="C40" s="27" t="s">
        <v>495</v>
      </c>
      <c r="D40" s="27" t="s">
        <v>95</v>
      </c>
      <c r="E40" s="40" t="s">
        <v>8</v>
      </c>
      <c r="F40" s="27" t="s">
        <v>83</v>
      </c>
      <c r="G40" s="25">
        <f>G41</f>
        <v>1527435</v>
      </c>
      <c r="I40" s="5"/>
    </row>
    <row r="41" spans="1:9" ht="25.5">
      <c r="A41" s="38" t="s">
        <v>442</v>
      </c>
      <c r="B41" s="105"/>
      <c r="C41" s="27" t="s">
        <v>495</v>
      </c>
      <c r="D41" s="27" t="s">
        <v>95</v>
      </c>
      <c r="E41" s="40" t="s">
        <v>9</v>
      </c>
      <c r="F41" s="27" t="s">
        <v>83</v>
      </c>
      <c r="G41" s="25">
        <f>G42</f>
        <v>1527435</v>
      </c>
      <c r="I41" s="5"/>
    </row>
    <row r="42" spans="1:10" ht="25.5">
      <c r="A42" s="285" t="s">
        <v>35</v>
      </c>
      <c r="B42" s="39"/>
      <c r="C42" s="27" t="s">
        <v>495</v>
      </c>
      <c r="D42" s="27" t="s">
        <v>95</v>
      </c>
      <c r="E42" s="40" t="s">
        <v>10</v>
      </c>
      <c r="F42" s="27"/>
      <c r="G42" s="25">
        <f>G43</f>
        <v>1527435</v>
      </c>
      <c r="I42" s="5"/>
      <c r="J42" s="5" t="s">
        <v>259</v>
      </c>
    </row>
    <row r="43" spans="1:9" ht="12.75">
      <c r="A43" s="26" t="s">
        <v>262</v>
      </c>
      <c r="B43" s="28"/>
      <c r="C43" s="27" t="s">
        <v>495</v>
      </c>
      <c r="D43" s="27" t="s">
        <v>95</v>
      </c>
      <c r="E43" s="40" t="s">
        <v>11</v>
      </c>
      <c r="F43" s="27" t="s">
        <v>83</v>
      </c>
      <c r="G43" s="25">
        <f>SUM(G44:G45)</f>
        <v>1527435</v>
      </c>
      <c r="I43" s="5"/>
    </row>
    <row r="44" spans="1:9" ht="15.75" customHeight="1">
      <c r="A44" s="26" t="s">
        <v>209</v>
      </c>
      <c r="B44" s="47"/>
      <c r="C44" s="27" t="s">
        <v>495</v>
      </c>
      <c r="D44" s="27" t="s">
        <v>95</v>
      </c>
      <c r="E44" s="40" t="s">
        <v>11</v>
      </c>
      <c r="F44" s="27" t="s">
        <v>70</v>
      </c>
      <c r="G44" s="30">
        <v>930876</v>
      </c>
      <c r="I44" s="5"/>
    </row>
    <row r="45" spans="1:9" ht="12.75">
      <c r="A45" s="26" t="s">
        <v>73</v>
      </c>
      <c r="B45" s="47"/>
      <c r="C45" s="27" t="s">
        <v>495</v>
      </c>
      <c r="D45" s="27" t="s">
        <v>95</v>
      </c>
      <c r="E45" s="40" t="s">
        <v>11</v>
      </c>
      <c r="F45" s="27">
        <v>800</v>
      </c>
      <c r="G45" s="30">
        <v>596559</v>
      </c>
      <c r="I45" s="5"/>
    </row>
    <row r="46" spans="1:9" ht="40.5" customHeight="1">
      <c r="A46" s="37" t="s">
        <v>275</v>
      </c>
      <c r="B46" s="106"/>
      <c r="C46" s="27" t="s">
        <v>495</v>
      </c>
      <c r="D46" s="27" t="s">
        <v>95</v>
      </c>
      <c r="E46" s="27" t="s">
        <v>12</v>
      </c>
      <c r="F46" s="27"/>
      <c r="G46" s="25">
        <f>G47</f>
        <v>50000</v>
      </c>
      <c r="I46" s="5"/>
    </row>
    <row r="47" spans="1:9" ht="51">
      <c r="A47" s="38" t="s">
        <v>276</v>
      </c>
      <c r="B47" s="107"/>
      <c r="C47" s="27" t="s">
        <v>495</v>
      </c>
      <c r="D47" s="27" t="s">
        <v>95</v>
      </c>
      <c r="E47" s="27" t="s">
        <v>13</v>
      </c>
      <c r="F47" s="27"/>
      <c r="G47" s="25">
        <f>G48+G51</f>
        <v>50000</v>
      </c>
      <c r="I47" s="5"/>
    </row>
    <row r="48" spans="1:9" ht="25.5">
      <c r="A48" s="43" t="s">
        <v>263</v>
      </c>
      <c r="B48" s="107"/>
      <c r="C48" s="44" t="s">
        <v>495</v>
      </c>
      <c r="D48" s="44" t="s">
        <v>95</v>
      </c>
      <c r="E48" s="44" t="s">
        <v>104</v>
      </c>
      <c r="F48" s="44"/>
      <c r="G48" s="45">
        <f>G49</f>
        <v>40000</v>
      </c>
      <c r="I48" s="5"/>
    </row>
    <row r="49" spans="1:9" ht="24" hidden="1">
      <c r="A49" s="286" t="s">
        <v>250</v>
      </c>
      <c r="B49" s="107"/>
      <c r="C49" s="44" t="s">
        <v>495</v>
      </c>
      <c r="D49" s="44" t="s">
        <v>95</v>
      </c>
      <c r="E49" s="44" t="s">
        <v>264</v>
      </c>
      <c r="F49" s="44"/>
      <c r="G49" s="45">
        <f>G50</f>
        <v>40000</v>
      </c>
      <c r="I49" s="5"/>
    </row>
    <row r="50" spans="1:9" ht="15.75" customHeight="1">
      <c r="A50" s="43" t="s">
        <v>209</v>
      </c>
      <c r="B50" s="107"/>
      <c r="C50" s="44" t="s">
        <v>495</v>
      </c>
      <c r="D50" s="44" t="s">
        <v>95</v>
      </c>
      <c r="E50" s="44" t="s">
        <v>264</v>
      </c>
      <c r="F50" s="44">
        <v>200</v>
      </c>
      <c r="G50" s="45">
        <v>40000</v>
      </c>
      <c r="I50" s="5"/>
    </row>
    <row r="51" spans="1:9" ht="25.5">
      <c r="A51" s="43" t="s">
        <v>265</v>
      </c>
      <c r="B51" s="107"/>
      <c r="C51" s="44" t="s">
        <v>495</v>
      </c>
      <c r="D51" s="44">
        <v>13</v>
      </c>
      <c r="E51" s="44" t="s">
        <v>254</v>
      </c>
      <c r="F51" s="44"/>
      <c r="G51" s="45">
        <f>G52</f>
        <v>10000</v>
      </c>
      <c r="I51" s="5"/>
    </row>
    <row r="52" spans="1:9" ht="25.5">
      <c r="A52" s="43" t="s">
        <v>957</v>
      </c>
      <c r="B52" s="109"/>
      <c r="C52" s="27" t="s">
        <v>495</v>
      </c>
      <c r="D52" s="27" t="s">
        <v>95</v>
      </c>
      <c r="E52" s="27" t="s">
        <v>251</v>
      </c>
      <c r="F52" s="27"/>
      <c r="G52" s="25">
        <f>G53</f>
        <v>10000</v>
      </c>
      <c r="I52" s="5"/>
    </row>
    <row r="53" spans="1:9" ht="16.5" customHeight="1">
      <c r="A53" s="26" t="s">
        <v>209</v>
      </c>
      <c r="B53" s="47"/>
      <c r="C53" s="27" t="s">
        <v>495</v>
      </c>
      <c r="D53" s="27" t="s">
        <v>95</v>
      </c>
      <c r="E53" s="27" t="s">
        <v>251</v>
      </c>
      <c r="F53" s="27">
        <v>200</v>
      </c>
      <c r="G53" s="30">
        <v>10000</v>
      </c>
      <c r="I53" s="5"/>
    </row>
    <row r="54" spans="1:9" ht="12.75">
      <c r="A54" s="37" t="s">
        <v>163</v>
      </c>
      <c r="B54" s="47"/>
      <c r="C54" s="27" t="s">
        <v>495</v>
      </c>
      <c r="D54" s="27" t="s">
        <v>95</v>
      </c>
      <c r="E54" s="27" t="s">
        <v>645</v>
      </c>
      <c r="F54" s="27" t="s">
        <v>83</v>
      </c>
      <c r="G54" s="30">
        <f>G55</f>
        <v>8940592</v>
      </c>
      <c r="I54" s="5"/>
    </row>
    <row r="55" spans="1:9" ht="38.25">
      <c r="A55" s="38" t="s">
        <v>165</v>
      </c>
      <c r="B55" s="47"/>
      <c r="C55" s="27" t="s">
        <v>495</v>
      </c>
      <c r="D55" s="27" t="s">
        <v>95</v>
      </c>
      <c r="E55" s="27" t="s">
        <v>646</v>
      </c>
      <c r="F55" s="28" t="s">
        <v>83</v>
      </c>
      <c r="G55" s="30">
        <f>G56</f>
        <v>8940592</v>
      </c>
      <c r="I55" s="5"/>
    </row>
    <row r="56" spans="1:9" ht="25.5">
      <c r="A56" s="285" t="s">
        <v>947</v>
      </c>
      <c r="B56" s="47"/>
      <c r="C56" s="27" t="s">
        <v>495</v>
      </c>
      <c r="D56" s="27" t="s">
        <v>95</v>
      </c>
      <c r="E56" s="27" t="s">
        <v>946</v>
      </c>
      <c r="F56" s="28"/>
      <c r="G56" s="30">
        <f>G57</f>
        <v>8940592</v>
      </c>
      <c r="I56" s="5"/>
    </row>
    <row r="57" spans="1:9" ht="12.75">
      <c r="A57" s="26" t="s">
        <v>460</v>
      </c>
      <c r="B57" s="47"/>
      <c r="C57" s="27" t="s">
        <v>495</v>
      </c>
      <c r="D57" s="27" t="s">
        <v>95</v>
      </c>
      <c r="E57" s="27" t="s">
        <v>948</v>
      </c>
      <c r="F57" s="27" t="s">
        <v>83</v>
      </c>
      <c r="G57" s="30">
        <f>G58+G59+G60</f>
        <v>8940592</v>
      </c>
      <c r="I57" s="5"/>
    </row>
    <row r="58" spans="1:9" ht="38.25">
      <c r="A58" s="26" t="s">
        <v>682</v>
      </c>
      <c r="B58" s="47"/>
      <c r="C58" s="27" t="s">
        <v>495</v>
      </c>
      <c r="D58" s="27" t="s">
        <v>95</v>
      </c>
      <c r="E58" s="27" t="s">
        <v>948</v>
      </c>
      <c r="F58" s="27">
        <v>100</v>
      </c>
      <c r="G58" s="30">
        <v>8239092</v>
      </c>
      <c r="I58" s="5"/>
    </row>
    <row r="59" spans="1:9" ht="18" customHeight="1">
      <c r="A59" s="26" t="s">
        <v>209</v>
      </c>
      <c r="B59" s="47"/>
      <c r="C59" s="27" t="s">
        <v>495</v>
      </c>
      <c r="D59" s="27" t="s">
        <v>95</v>
      </c>
      <c r="E59" s="27" t="s">
        <v>948</v>
      </c>
      <c r="F59" s="27" t="s">
        <v>70</v>
      </c>
      <c r="G59" s="30">
        <v>696500</v>
      </c>
      <c r="I59" s="5"/>
    </row>
    <row r="60" spans="1:9" ht="12.75">
      <c r="A60" s="26" t="s">
        <v>73</v>
      </c>
      <c r="B60" s="47"/>
      <c r="C60" s="27" t="s">
        <v>495</v>
      </c>
      <c r="D60" s="27" t="s">
        <v>95</v>
      </c>
      <c r="E60" s="27" t="s">
        <v>948</v>
      </c>
      <c r="F60" s="27">
        <v>800</v>
      </c>
      <c r="G60" s="30">
        <v>5000</v>
      </c>
      <c r="I60" s="5"/>
    </row>
    <row r="61" spans="1:9" ht="25.5">
      <c r="A61" s="37" t="s">
        <v>953</v>
      </c>
      <c r="B61" s="106"/>
      <c r="C61" s="27" t="s">
        <v>495</v>
      </c>
      <c r="D61" s="27" t="s">
        <v>95</v>
      </c>
      <c r="E61" s="27" t="s">
        <v>105</v>
      </c>
      <c r="F61" s="27"/>
      <c r="G61" s="25">
        <f>G62</f>
        <v>50000</v>
      </c>
      <c r="I61" s="5"/>
    </row>
    <row r="62" spans="1:9" ht="38.25">
      <c r="A62" s="38" t="s">
        <v>954</v>
      </c>
      <c r="B62" s="107"/>
      <c r="C62" s="27" t="s">
        <v>495</v>
      </c>
      <c r="D62" s="27" t="s">
        <v>95</v>
      </c>
      <c r="E62" s="27" t="s">
        <v>106</v>
      </c>
      <c r="F62" s="27"/>
      <c r="G62" s="25">
        <f>G63</f>
        <v>50000</v>
      </c>
      <c r="I62" s="5"/>
    </row>
    <row r="63" spans="1:9" ht="25.5">
      <c r="A63" s="26" t="s">
        <v>107</v>
      </c>
      <c r="B63" s="47"/>
      <c r="C63" s="27" t="s">
        <v>495</v>
      </c>
      <c r="D63" s="27" t="s">
        <v>95</v>
      </c>
      <c r="E63" s="27" t="s">
        <v>108</v>
      </c>
      <c r="F63" s="27"/>
      <c r="G63" s="25">
        <f>G64</f>
        <v>50000</v>
      </c>
      <c r="I63" s="5"/>
    </row>
    <row r="64" spans="1:9" ht="25.5">
      <c r="A64" s="26" t="s">
        <v>110</v>
      </c>
      <c r="B64" s="47"/>
      <c r="C64" s="27" t="s">
        <v>495</v>
      </c>
      <c r="D64" s="27" t="s">
        <v>95</v>
      </c>
      <c r="E64" s="27" t="s">
        <v>109</v>
      </c>
      <c r="F64" s="27"/>
      <c r="G64" s="25">
        <f>G65</f>
        <v>50000</v>
      </c>
      <c r="I64" s="5"/>
    </row>
    <row r="65" spans="1:9" ht="18" customHeight="1">
      <c r="A65" s="26" t="s">
        <v>209</v>
      </c>
      <c r="B65" s="47"/>
      <c r="C65" s="27" t="s">
        <v>495</v>
      </c>
      <c r="D65" s="27" t="s">
        <v>95</v>
      </c>
      <c r="E65" s="27" t="s">
        <v>109</v>
      </c>
      <c r="F65" s="27">
        <v>200</v>
      </c>
      <c r="G65" s="30">
        <v>50000</v>
      </c>
      <c r="I65" s="5"/>
    </row>
    <row r="66" spans="1:9" ht="12.75">
      <c r="A66" s="26" t="s">
        <v>435</v>
      </c>
      <c r="B66" s="27"/>
      <c r="C66" s="27" t="s">
        <v>495</v>
      </c>
      <c r="D66" s="27" t="s">
        <v>95</v>
      </c>
      <c r="E66" s="27" t="s">
        <v>641</v>
      </c>
      <c r="F66" s="27"/>
      <c r="G66" s="30">
        <f>G67</f>
        <v>334700</v>
      </c>
      <c r="I66" s="5"/>
    </row>
    <row r="67" spans="1:9" ht="12.75">
      <c r="A67" s="26" t="s">
        <v>439</v>
      </c>
      <c r="B67" s="27"/>
      <c r="C67" s="27" t="s">
        <v>495</v>
      </c>
      <c r="D67" s="27" t="s">
        <v>95</v>
      </c>
      <c r="E67" s="27" t="s">
        <v>642</v>
      </c>
      <c r="F67" s="27"/>
      <c r="G67" s="30">
        <f>G68</f>
        <v>334700</v>
      </c>
      <c r="I67" s="5"/>
    </row>
    <row r="68" spans="1:9" ht="25.5">
      <c r="A68" s="26" t="s">
        <v>272</v>
      </c>
      <c r="B68" s="47"/>
      <c r="C68" s="27" t="s">
        <v>495</v>
      </c>
      <c r="D68" s="27" t="s">
        <v>95</v>
      </c>
      <c r="E68" s="27" t="s">
        <v>643</v>
      </c>
      <c r="F68" s="28"/>
      <c r="G68" s="25">
        <f>SUM(G69:G70)</f>
        <v>334700</v>
      </c>
      <c r="I68" s="5"/>
    </row>
    <row r="69" spans="1:9" ht="38.25">
      <c r="A69" s="26" t="s">
        <v>682</v>
      </c>
      <c r="B69" s="47"/>
      <c r="C69" s="27" t="s">
        <v>495</v>
      </c>
      <c r="D69" s="27" t="s">
        <v>95</v>
      </c>
      <c r="E69" s="27" t="s">
        <v>643</v>
      </c>
      <c r="F69" s="28">
        <v>100</v>
      </c>
      <c r="G69" s="30">
        <v>300582</v>
      </c>
      <c r="I69" s="5"/>
    </row>
    <row r="70" spans="1:9" ht="18.75" customHeight="1">
      <c r="A70" s="26" t="s">
        <v>209</v>
      </c>
      <c r="B70" s="47"/>
      <c r="C70" s="27" t="s">
        <v>495</v>
      </c>
      <c r="D70" s="27" t="s">
        <v>95</v>
      </c>
      <c r="E70" s="27" t="s">
        <v>643</v>
      </c>
      <c r="F70" s="28">
        <v>200</v>
      </c>
      <c r="G70" s="30">
        <v>34118</v>
      </c>
      <c r="I70" s="5"/>
    </row>
    <row r="71" spans="1:9" ht="21" customHeight="1">
      <c r="A71" s="26" t="s">
        <v>485</v>
      </c>
      <c r="B71" s="47"/>
      <c r="C71" s="27" t="s">
        <v>495</v>
      </c>
      <c r="D71" s="27" t="s">
        <v>95</v>
      </c>
      <c r="E71" s="40" t="s">
        <v>484</v>
      </c>
      <c r="F71" s="27"/>
      <c r="G71" s="25">
        <f>G72</f>
        <v>1060000</v>
      </c>
      <c r="I71" s="5"/>
    </row>
    <row r="72" spans="1:9" ht="12.75">
      <c r="A72" s="38" t="s">
        <v>483</v>
      </c>
      <c r="B72" s="107"/>
      <c r="C72" s="27" t="s">
        <v>495</v>
      </c>
      <c r="D72" s="27" t="s">
        <v>95</v>
      </c>
      <c r="E72" s="40" t="s">
        <v>482</v>
      </c>
      <c r="F72" s="27"/>
      <c r="G72" s="25">
        <f>G73</f>
        <v>1060000</v>
      </c>
      <c r="I72" s="5"/>
    </row>
    <row r="73" spans="1:9" ht="12.75">
      <c r="A73" s="26" t="s">
        <v>34</v>
      </c>
      <c r="B73" s="28"/>
      <c r="C73" s="27" t="s">
        <v>495</v>
      </c>
      <c r="D73" s="27" t="s">
        <v>95</v>
      </c>
      <c r="E73" s="40" t="s">
        <v>664</v>
      </c>
      <c r="F73" s="27"/>
      <c r="G73" s="25">
        <f>G74</f>
        <v>1060000</v>
      </c>
      <c r="I73" s="5"/>
    </row>
    <row r="74" spans="1:9" ht="12.75">
      <c r="A74" s="26" t="s">
        <v>73</v>
      </c>
      <c r="B74" s="47"/>
      <c r="C74" s="27" t="s">
        <v>495</v>
      </c>
      <c r="D74" s="27" t="s">
        <v>95</v>
      </c>
      <c r="E74" s="40" t="s">
        <v>664</v>
      </c>
      <c r="F74" s="27">
        <v>800</v>
      </c>
      <c r="G74" s="30">
        <v>1060000</v>
      </c>
      <c r="I74" s="5"/>
    </row>
    <row r="75" spans="1:9" ht="12.75">
      <c r="A75" s="37" t="s">
        <v>582</v>
      </c>
      <c r="B75" s="106"/>
      <c r="C75" s="27" t="s">
        <v>495</v>
      </c>
      <c r="D75" s="27" t="s">
        <v>95</v>
      </c>
      <c r="E75" s="40" t="s">
        <v>14</v>
      </c>
      <c r="F75" s="27" t="s">
        <v>83</v>
      </c>
      <c r="G75" s="25">
        <f>G76</f>
        <v>24579845.2</v>
      </c>
      <c r="I75" s="5"/>
    </row>
    <row r="76" spans="1:9" ht="12.75">
      <c r="A76" s="38" t="s">
        <v>592</v>
      </c>
      <c r="B76" s="107"/>
      <c r="C76" s="27" t="s">
        <v>495</v>
      </c>
      <c r="D76" s="27" t="s">
        <v>95</v>
      </c>
      <c r="E76" s="41" t="s">
        <v>16</v>
      </c>
      <c r="F76" s="28" t="s">
        <v>83</v>
      </c>
      <c r="G76" s="25">
        <f>G77+G81+G84+G86+G89</f>
        <v>24579845.2</v>
      </c>
      <c r="I76" s="5"/>
    </row>
    <row r="77" spans="1:9" ht="12.75">
      <c r="A77" s="26" t="s">
        <v>460</v>
      </c>
      <c r="B77" s="28"/>
      <c r="C77" s="27" t="s">
        <v>495</v>
      </c>
      <c r="D77" s="27" t="s">
        <v>95</v>
      </c>
      <c r="E77" s="40" t="s">
        <v>17</v>
      </c>
      <c r="F77" s="27" t="s">
        <v>83</v>
      </c>
      <c r="G77" s="25">
        <f>SUM(G78:G80)</f>
        <v>23942148</v>
      </c>
      <c r="I77" s="5"/>
    </row>
    <row r="78" spans="1:9" ht="38.25">
      <c r="A78" s="26" t="s">
        <v>682</v>
      </c>
      <c r="B78" s="47"/>
      <c r="C78" s="27" t="s">
        <v>495</v>
      </c>
      <c r="D78" s="27" t="s">
        <v>95</v>
      </c>
      <c r="E78" s="40" t="s">
        <v>17</v>
      </c>
      <c r="F78" s="27" t="s">
        <v>556</v>
      </c>
      <c r="G78" s="30">
        <v>23073301</v>
      </c>
      <c r="I78" s="5"/>
    </row>
    <row r="79" spans="1:9" ht="21" customHeight="1">
      <c r="A79" s="26" t="s">
        <v>209</v>
      </c>
      <c r="B79" s="47"/>
      <c r="C79" s="27" t="s">
        <v>495</v>
      </c>
      <c r="D79" s="27" t="s">
        <v>95</v>
      </c>
      <c r="E79" s="40" t="s">
        <v>17</v>
      </c>
      <c r="F79" s="27" t="s">
        <v>70</v>
      </c>
      <c r="G79" s="30">
        <v>822000</v>
      </c>
      <c r="I79" s="5"/>
    </row>
    <row r="80" spans="1:9" ht="12.75">
      <c r="A80" s="26" t="s">
        <v>73</v>
      </c>
      <c r="B80" s="47"/>
      <c r="C80" s="27" t="s">
        <v>495</v>
      </c>
      <c r="D80" s="27" t="s">
        <v>95</v>
      </c>
      <c r="E80" s="40" t="s">
        <v>17</v>
      </c>
      <c r="F80" s="27" t="s">
        <v>74</v>
      </c>
      <c r="G80" s="30">
        <v>46847</v>
      </c>
      <c r="I80" s="5"/>
    </row>
    <row r="81" spans="1:9" ht="12.75">
      <c r="A81" s="26" t="s">
        <v>34</v>
      </c>
      <c r="B81" s="47"/>
      <c r="C81" s="27" t="s">
        <v>495</v>
      </c>
      <c r="D81" s="27" t="s">
        <v>95</v>
      </c>
      <c r="E81" s="40" t="s">
        <v>317</v>
      </c>
      <c r="F81" s="27"/>
      <c r="G81" s="30">
        <f>G83+G82</f>
        <v>170347.2</v>
      </c>
      <c r="I81" s="5"/>
    </row>
    <row r="82" spans="1:9" ht="15.75" customHeight="1" hidden="1">
      <c r="A82" s="26" t="s">
        <v>77</v>
      </c>
      <c r="B82" s="47"/>
      <c r="C82" s="27" t="s">
        <v>495</v>
      </c>
      <c r="D82" s="27" t="s">
        <v>95</v>
      </c>
      <c r="E82" s="40" t="s">
        <v>317</v>
      </c>
      <c r="F82" s="27">
        <v>300</v>
      </c>
      <c r="G82" s="30"/>
      <c r="I82" s="5"/>
    </row>
    <row r="83" spans="1:9" ht="12.75">
      <c r="A83" s="26" t="s">
        <v>73</v>
      </c>
      <c r="B83" s="47"/>
      <c r="C83" s="27" t="s">
        <v>495</v>
      </c>
      <c r="D83" s="27" t="s">
        <v>95</v>
      </c>
      <c r="E83" s="40" t="s">
        <v>317</v>
      </c>
      <c r="F83" s="27">
        <v>800</v>
      </c>
      <c r="G83" s="30">
        <v>170347.2</v>
      </c>
      <c r="I83" s="5"/>
    </row>
    <row r="84" spans="1:9" ht="12.75">
      <c r="A84" s="26" t="s">
        <v>430</v>
      </c>
      <c r="B84" s="28"/>
      <c r="C84" s="27" t="s">
        <v>495</v>
      </c>
      <c r="D84" s="27" t="s">
        <v>95</v>
      </c>
      <c r="E84" s="40" t="s">
        <v>18</v>
      </c>
      <c r="F84" s="27" t="s">
        <v>83</v>
      </c>
      <c r="G84" s="25">
        <f>G85</f>
        <v>300000</v>
      </c>
      <c r="I84" s="5"/>
    </row>
    <row r="85" spans="1:9" ht="18" customHeight="1">
      <c r="A85" s="26" t="s">
        <v>209</v>
      </c>
      <c r="B85" s="47"/>
      <c r="C85" s="27" t="s">
        <v>495</v>
      </c>
      <c r="D85" s="27" t="s">
        <v>95</v>
      </c>
      <c r="E85" s="40" t="s">
        <v>18</v>
      </c>
      <c r="F85" s="40">
        <v>200</v>
      </c>
      <c r="G85" s="30">
        <v>300000</v>
      </c>
      <c r="I85" s="5"/>
    </row>
    <row r="86" spans="1:9" ht="38.25">
      <c r="A86" s="285" t="s">
        <v>714</v>
      </c>
      <c r="B86" s="117"/>
      <c r="C86" s="27" t="s">
        <v>495</v>
      </c>
      <c r="D86" s="27" t="s">
        <v>95</v>
      </c>
      <c r="E86" s="40" t="s">
        <v>43</v>
      </c>
      <c r="F86" s="40"/>
      <c r="G86" s="25">
        <f>SUM(G87:G88)</f>
        <v>167350</v>
      </c>
      <c r="I86" s="5"/>
    </row>
    <row r="87" spans="1:9" ht="38.25">
      <c r="A87" s="26" t="s">
        <v>682</v>
      </c>
      <c r="B87" s="47"/>
      <c r="C87" s="27" t="s">
        <v>495</v>
      </c>
      <c r="D87" s="27" t="s">
        <v>95</v>
      </c>
      <c r="E87" s="40" t="s">
        <v>43</v>
      </c>
      <c r="F87" s="40">
        <v>100</v>
      </c>
      <c r="G87" s="30">
        <v>124992</v>
      </c>
      <c r="I87" s="5"/>
    </row>
    <row r="88" spans="1:9" ht="18" customHeight="1">
      <c r="A88" s="279" t="s">
        <v>209</v>
      </c>
      <c r="B88" s="244"/>
      <c r="C88" s="245" t="s">
        <v>495</v>
      </c>
      <c r="D88" s="245" t="s">
        <v>95</v>
      </c>
      <c r="E88" s="246" t="s">
        <v>43</v>
      </c>
      <c r="F88" s="246">
        <v>200</v>
      </c>
      <c r="G88" s="247">
        <v>42358</v>
      </c>
      <c r="I88" s="5"/>
    </row>
    <row r="89" spans="1:9" ht="12.75" hidden="1">
      <c r="A89" s="53" t="s">
        <v>762</v>
      </c>
      <c r="B89" s="118"/>
      <c r="C89" s="27" t="s">
        <v>495</v>
      </c>
      <c r="D89" s="27" t="s">
        <v>95</v>
      </c>
      <c r="E89" s="51" t="s">
        <v>761</v>
      </c>
      <c r="F89" s="54"/>
      <c r="G89" s="55">
        <f>G90</f>
        <v>0</v>
      </c>
      <c r="I89" s="5"/>
    </row>
    <row r="90" spans="1:9" ht="25.5" hidden="1">
      <c r="A90" s="49" t="s">
        <v>209</v>
      </c>
      <c r="B90" s="118"/>
      <c r="C90" s="50" t="s">
        <v>495</v>
      </c>
      <c r="D90" s="50" t="s">
        <v>95</v>
      </c>
      <c r="E90" s="51" t="s">
        <v>761</v>
      </c>
      <c r="F90" s="51">
        <v>200</v>
      </c>
      <c r="G90" s="55"/>
      <c r="I90" s="5"/>
    </row>
    <row r="91" spans="1:9" ht="12.75">
      <c r="A91" s="287" t="s">
        <v>487</v>
      </c>
      <c r="B91" s="248"/>
      <c r="C91" s="249" t="s">
        <v>497</v>
      </c>
      <c r="D91" s="250" t="s">
        <v>428</v>
      </c>
      <c r="E91" s="249" t="s">
        <v>83</v>
      </c>
      <c r="F91" s="249" t="s">
        <v>83</v>
      </c>
      <c r="G91" s="251">
        <f>G92</f>
        <v>561475</v>
      </c>
      <c r="I91" s="5"/>
    </row>
    <row r="92" spans="1:9" ht="12.75">
      <c r="A92" s="38" t="s">
        <v>486</v>
      </c>
      <c r="B92" s="105"/>
      <c r="C92" s="24" t="s">
        <v>497</v>
      </c>
      <c r="D92" s="24" t="s">
        <v>498</v>
      </c>
      <c r="E92" s="24" t="s">
        <v>83</v>
      </c>
      <c r="F92" s="24" t="s">
        <v>83</v>
      </c>
      <c r="G92" s="25">
        <f>G93</f>
        <v>561475</v>
      </c>
      <c r="I92" s="5"/>
    </row>
    <row r="93" spans="1:9" ht="19.5" customHeight="1">
      <c r="A93" s="26" t="s">
        <v>485</v>
      </c>
      <c r="B93" s="47"/>
      <c r="C93" s="27" t="s">
        <v>497</v>
      </c>
      <c r="D93" s="27" t="s">
        <v>498</v>
      </c>
      <c r="E93" s="40" t="s">
        <v>484</v>
      </c>
      <c r="F93" s="27" t="s">
        <v>83</v>
      </c>
      <c r="G93" s="25">
        <f>G94</f>
        <v>561475</v>
      </c>
      <c r="I93" s="5"/>
    </row>
    <row r="94" spans="1:9" ht="12.75">
      <c r="A94" s="26" t="s">
        <v>483</v>
      </c>
      <c r="B94" s="47"/>
      <c r="C94" s="27" t="s">
        <v>497</v>
      </c>
      <c r="D94" s="27" t="s">
        <v>498</v>
      </c>
      <c r="E94" s="40" t="s">
        <v>482</v>
      </c>
      <c r="F94" s="27"/>
      <c r="G94" s="25">
        <f>G95</f>
        <v>561475</v>
      </c>
      <c r="I94" s="5"/>
    </row>
    <row r="95" spans="1:9" ht="12.75">
      <c r="A95" s="285" t="s">
        <v>481</v>
      </c>
      <c r="B95" s="108"/>
      <c r="C95" s="27" t="s">
        <v>497</v>
      </c>
      <c r="D95" s="27" t="s">
        <v>498</v>
      </c>
      <c r="E95" s="40" t="s">
        <v>480</v>
      </c>
      <c r="F95" s="28" t="s">
        <v>83</v>
      </c>
      <c r="G95" s="25">
        <f>G96</f>
        <v>561475</v>
      </c>
      <c r="I95" s="5"/>
    </row>
    <row r="96" spans="1:9" ht="12.75">
      <c r="A96" s="49" t="s">
        <v>87</v>
      </c>
      <c r="B96" s="110"/>
      <c r="C96" s="50" t="s">
        <v>497</v>
      </c>
      <c r="D96" s="50" t="s">
        <v>498</v>
      </c>
      <c r="E96" s="51" t="s">
        <v>480</v>
      </c>
      <c r="F96" s="50">
        <v>200</v>
      </c>
      <c r="G96" s="52">
        <v>561475</v>
      </c>
      <c r="I96" s="5"/>
    </row>
    <row r="97" spans="1:9" ht="12.75">
      <c r="A97" s="88" t="s">
        <v>438</v>
      </c>
      <c r="B97" s="104"/>
      <c r="C97" s="20" t="s">
        <v>96</v>
      </c>
      <c r="D97" s="56" t="s">
        <v>428</v>
      </c>
      <c r="E97" s="20" t="s">
        <v>83</v>
      </c>
      <c r="F97" s="20" t="s">
        <v>83</v>
      </c>
      <c r="G97" s="22">
        <f>G98</f>
        <v>2712069</v>
      </c>
      <c r="I97" s="5"/>
    </row>
    <row r="98" spans="1:9" ht="25.5">
      <c r="A98" s="38" t="s">
        <v>447</v>
      </c>
      <c r="B98" s="105"/>
      <c r="C98" s="24" t="s">
        <v>96</v>
      </c>
      <c r="D98" s="24">
        <v>10</v>
      </c>
      <c r="E98" s="24" t="s">
        <v>83</v>
      </c>
      <c r="F98" s="24" t="s">
        <v>83</v>
      </c>
      <c r="G98" s="25">
        <f>G99</f>
        <v>2712069</v>
      </c>
      <c r="I98" s="5"/>
    </row>
    <row r="99" spans="1:9" ht="38.25">
      <c r="A99" s="37" t="s">
        <v>448</v>
      </c>
      <c r="B99" s="106"/>
      <c r="C99" s="27" t="s">
        <v>96</v>
      </c>
      <c r="D99" s="27">
        <v>10</v>
      </c>
      <c r="E99" s="40" t="s">
        <v>19</v>
      </c>
      <c r="F99" s="27" t="s">
        <v>83</v>
      </c>
      <c r="G99" s="25">
        <f>G100</f>
        <v>2712069</v>
      </c>
      <c r="I99" s="5"/>
    </row>
    <row r="100" spans="1:9" ht="51">
      <c r="A100" s="38" t="s">
        <v>273</v>
      </c>
      <c r="B100" s="107"/>
      <c r="C100" s="27" t="s">
        <v>96</v>
      </c>
      <c r="D100" s="27">
        <v>10</v>
      </c>
      <c r="E100" s="40" t="s">
        <v>826</v>
      </c>
      <c r="F100" s="27"/>
      <c r="G100" s="25">
        <f>G101+G106</f>
        <v>2712069</v>
      </c>
      <c r="I100" s="5"/>
    </row>
    <row r="101" spans="1:9" ht="42.75" customHeight="1">
      <c r="A101" s="285" t="s">
        <v>240</v>
      </c>
      <c r="B101" s="108"/>
      <c r="C101" s="27" t="s">
        <v>96</v>
      </c>
      <c r="D101" s="27">
        <v>10</v>
      </c>
      <c r="E101" s="40" t="s">
        <v>853</v>
      </c>
      <c r="F101" s="27"/>
      <c r="G101" s="25">
        <f>G102+G109</f>
        <v>2662069</v>
      </c>
      <c r="I101" s="5"/>
    </row>
    <row r="102" spans="1:9" ht="12.75">
      <c r="A102" s="26" t="s">
        <v>460</v>
      </c>
      <c r="B102" s="28"/>
      <c r="C102" s="27" t="s">
        <v>96</v>
      </c>
      <c r="D102" s="27">
        <v>10</v>
      </c>
      <c r="E102" s="40" t="s">
        <v>848</v>
      </c>
      <c r="F102" s="27" t="s">
        <v>83</v>
      </c>
      <c r="G102" s="25">
        <f>SUM(G103:G105)</f>
        <v>2662069</v>
      </c>
      <c r="I102" s="5"/>
    </row>
    <row r="103" spans="1:9" ht="38.25">
      <c r="A103" s="26" t="s">
        <v>682</v>
      </c>
      <c r="B103" s="47"/>
      <c r="C103" s="27" t="s">
        <v>96</v>
      </c>
      <c r="D103" s="27">
        <v>10</v>
      </c>
      <c r="E103" s="40" t="s">
        <v>848</v>
      </c>
      <c r="F103" s="27" t="s">
        <v>556</v>
      </c>
      <c r="G103" s="30">
        <v>2461399</v>
      </c>
      <c r="I103" s="5"/>
    </row>
    <row r="104" spans="1:9" ht="19.5" customHeight="1">
      <c r="A104" s="26" t="s">
        <v>209</v>
      </c>
      <c r="B104" s="47"/>
      <c r="C104" s="27" t="s">
        <v>96</v>
      </c>
      <c r="D104" s="27">
        <v>10</v>
      </c>
      <c r="E104" s="40" t="s">
        <v>848</v>
      </c>
      <c r="F104" s="27" t="s">
        <v>70</v>
      </c>
      <c r="G104" s="30">
        <v>199470</v>
      </c>
      <c r="I104" s="5"/>
    </row>
    <row r="105" spans="1:9" ht="12.75">
      <c r="A105" s="49" t="s">
        <v>73</v>
      </c>
      <c r="B105" s="110"/>
      <c r="C105" s="50" t="s">
        <v>96</v>
      </c>
      <c r="D105" s="50">
        <v>10</v>
      </c>
      <c r="E105" s="40" t="s">
        <v>848</v>
      </c>
      <c r="F105" s="50" t="s">
        <v>74</v>
      </c>
      <c r="G105" s="52">
        <v>1200</v>
      </c>
      <c r="I105" s="5"/>
    </row>
    <row r="106" spans="1:9" ht="28.5" customHeight="1">
      <c r="A106" s="285" t="s">
        <v>825</v>
      </c>
      <c r="B106" s="106"/>
      <c r="C106" s="50" t="s">
        <v>96</v>
      </c>
      <c r="D106" s="50" t="s">
        <v>518</v>
      </c>
      <c r="E106" s="51" t="s">
        <v>827</v>
      </c>
      <c r="F106" s="50"/>
      <c r="G106" s="25">
        <f>G107</f>
        <v>50000</v>
      </c>
      <c r="I106" s="5"/>
    </row>
    <row r="107" spans="1:9" ht="25.5">
      <c r="A107" s="285" t="s">
        <v>250</v>
      </c>
      <c r="B107" s="106"/>
      <c r="C107" s="50" t="s">
        <v>96</v>
      </c>
      <c r="D107" s="50" t="s">
        <v>518</v>
      </c>
      <c r="E107" s="51" t="s">
        <v>828</v>
      </c>
      <c r="F107" s="50"/>
      <c r="G107" s="25">
        <f>G108</f>
        <v>50000</v>
      </c>
      <c r="I107" s="5"/>
    </row>
    <row r="108" spans="1:9" ht="25.5">
      <c r="A108" s="285" t="s">
        <v>145</v>
      </c>
      <c r="B108" s="106"/>
      <c r="C108" s="50" t="s">
        <v>96</v>
      </c>
      <c r="D108" s="50" t="s">
        <v>518</v>
      </c>
      <c r="E108" s="51" t="s">
        <v>828</v>
      </c>
      <c r="F108" s="50" t="s">
        <v>70</v>
      </c>
      <c r="G108" s="52">
        <v>50000</v>
      </c>
      <c r="I108" s="5"/>
    </row>
    <row r="109" spans="1:9" ht="25.5" hidden="1">
      <c r="A109" s="26" t="s">
        <v>814</v>
      </c>
      <c r="B109" s="118"/>
      <c r="C109" s="50" t="s">
        <v>96</v>
      </c>
      <c r="D109" s="50">
        <v>10</v>
      </c>
      <c r="E109" s="51" t="s">
        <v>815</v>
      </c>
      <c r="F109" s="27"/>
      <c r="G109" s="30">
        <f>G110</f>
        <v>0</v>
      </c>
      <c r="I109" s="5"/>
    </row>
    <row r="110" spans="1:9" ht="25.5" hidden="1">
      <c r="A110" s="26" t="s">
        <v>209</v>
      </c>
      <c r="B110" s="110"/>
      <c r="C110" s="50" t="s">
        <v>96</v>
      </c>
      <c r="D110" s="50">
        <v>10</v>
      </c>
      <c r="E110" s="51" t="s">
        <v>815</v>
      </c>
      <c r="F110" s="27">
        <v>200</v>
      </c>
      <c r="G110" s="52"/>
      <c r="I110" s="5"/>
    </row>
    <row r="111" spans="1:9" ht="12.75">
      <c r="A111" s="88" t="s">
        <v>671</v>
      </c>
      <c r="B111" s="104"/>
      <c r="C111" s="20" t="s">
        <v>498</v>
      </c>
      <c r="D111" s="56" t="s">
        <v>428</v>
      </c>
      <c r="E111" s="20" t="s">
        <v>83</v>
      </c>
      <c r="F111" s="20" t="s">
        <v>83</v>
      </c>
      <c r="G111" s="22">
        <f>G112+G124+G143+G118</f>
        <v>7529925.03</v>
      </c>
      <c r="I111" s="5"/>
    </row>
    <row r="112" spans="1:9" ht="12.75">
      <c r="A112" s="38" t="s">
        <v>672</v>
      </c>
      <c r="B112" s="105"/>
      <c r="C112" s="24" t="s">
        <v>498</v>
      </c>
      <c r="D112" s="24" t="s">
        <v>495</v>
      </c>
      <c r="E112" s="24" t="s">
        <v>83</v>
      </c>
      <c r="F112" s="24" t="s">
        <v>83</v>
      </c>
      <c r="G112" s="25">
        <f>G113</f>
        <v>93863</v>
      </c>
      <c r="H112" s="94"/>
      <c r="I112" s="5"/>
    </row>
    <row r="113" spans="1:9" ht="25.5">
      <c r="A113" s="37" t="s">
        <v>654</v>
      </c>
      <c r="B113" s="106"/>
      <c r="C113" s="27" t="s">
        <v>498</v>
      </c>
      <c r="D113" s="27" t="s">
        <v>495</v>
      </c>
      <c r="E113" s="40" t="s">
        <v>21</v>
      </c>
      <c r="F113" s="27" t="s">
        <v>83</v>
      </c>
      <c r="G113" s="25">
        <f>G114</f>
        <v>93863</v>
      </c>
      <c r="I113" s="5"/>
    </row>
    <row r="114" spans="1:9" ht="38.25">
      <c r="A114" s="38" t="s">
        <v>548</v>
      </c>
      <c r="B114" s="107"/>
      <c r="C114" s="27" t="s">
        <v>498</v>
      </c>
      <c r="D114" s="27" t="s">
        <v>495</v>
      </c>
      <c r="E114" s="40" t="s">
        <v>22</v>
      </c>
      <c r="F114" s="27"/>
      <c r="G114" s="25">
        <f>G115</f>
        <v>93863</v>
      </c>
      <c r="I114" s="5"/>
    </row>
    <row r="115" spans="1:9" ht="28.5" customHeight="1">
      <c r="A115" s="285" t="s">
        <v>479</v>
      </c>
      <c r="B115" s="39"/>
      <c r="C115" s="27" t="s">
        <v>498</v>
      </c>
      <c r="D115" s="27" t="s">
        <v>495</v>
      </c>
      <c r="E115" s="40" t="s">
        <v>23</v>
      </c>
      <c r="F115" s="27"/>
      <c r="G115" s="25">
        <f>G116</f>
        <v>93863</v>
      </c>
      <c r="H115" s="94"/>
      <c r="I115" s="5"/>
    </row>
    <row r="116" spans="1:9" ht="12.75">
      <c r="A116" s="26" t="s">
        <v>653</v>
      </c>
      <c r="B116" s="47"/>
      <c r="C116" s="27" t="s">
        <v>498</v>
      </c>
      <c r="D116" s="27" t="s">
        <v>495</v>
      </c>
      <c r="E116" s="40" t="s">
        <v>24</v>
      </c>
      <c r="F116" s="27"/>
      <c r="G116" s="25">
        <f>G117</f>
        <v>93863</v>
      </c>
      <c r="I116" s="5"/>
    </row>
    <row r="117" spans="1:9" ht="25.5">
      <c r="A117" s="26" t="s">
        <v>86</v>
      </c>
      <c r="B117" s="47"/>
      <c r="C117" s="27" t="s">
        <v>498</v>
      </c>
      <c r="D117" s="27" t="s">
        <v>495</v>
      </c>
      <c r="E117" s="40" t="s">
        <v>24</v>
      </c>
      <c r="F117" s="27">
        <v>600</v>
      </c>
      <c r="G117" s="30">
        <v>93863</v>
      </c>
      <c r="I117" s="5"/>
    </row>
    <row r="118" spans="1:9" ht="12.75">
      <c r="A118" s="38" t="s">
        <v>829</v>
      </c>
      <c r="B118" s="47"/>
      <c r="C118" s="24" t="s">
        <v>498</v>
      </c>
      <c r="D118" s="24" t="s">
        <v>517</v>
      </c>
      <c r="E118" s="24"/>
      <c r="F118" s="24"/>
      <c r="G118" s="25">
        <f>G119</f>
        <v>1534576.8</v>
      </c>
      <c r="I118" s="5"/>
    </row>
    <row r="119" spans="1:9" ht="38.25">
      <c r="A119" s="37" t="s">
        <v>444</v>
      </c>
      <c r="B119" s="47"/>
      <c r="C119" s="27" t="s">
        <v>498</v>
      </c>
      <c r="D119" s="27" t="s">
        <v>517</v>
      </c>
      <c r="E119" s="40" t="s">
        <v>833</v>
      </c>
      <c r="F119" s="27"/>
      <c r="G119" s="25">
        <f>G120</f>
        <v>1534576.8</v>
      </c>
      <c r="I119" s="5"/>
    </row>
    <row r="120" spans="1:9" ht="25.5">
      <c r="A120" s="38" t="s">
        <v>830</v>
      </c>
      <c r="B120" s="47"/>
      <c r="C120" s="27" t="s">
        <v>498</v>
      </c>
      <c r="D120" s="27" t="s">
        <v>517</v>
      </c>
      <c r="E120" s="40" t="s">
        <v>834</v>
      </c>
      <c r="F120" s="27"/>
      <c r="G120" s="25">
        <f>G121</f>
        <v>1534576.8</v>
      </c>
      <c r="I120" s="5"/>
    </row>
    <row r="121" spans="1:9" ht="25.5">
      <c r="A121" s="26" t="s">
        <v>831</v>
      </c>
      <c r="B121" s="47"/>
      <c r="C121" s="27" t="s">
        <v>498</v>
      </c>
      <c r="D121" s="27" t="s">
        <v>517</v>
      </c>
      <c r="E121" s="40" t="s">
        <v>835</v>
      </c>
      <c r="F121" s="27"/>
      <c r="G121" s="30">
        <f>G122</f>
        <v>1534576.8</v>
      </c>
      <c r="I121" s="5"/>
    </row>
    <row r="122" spans="1:9" ht="12.75">
      <c r="A122" s="26" t="s">
        <v>832</v>
      </c>
      <c r="B122" s="47"/>
      <c r="C122" s="27" t="s">
        <v>498</v>
      </c>
      <c r="D122" s="27" t="s">
        <v>517</v>
      </c>
      <c r="E122" s="40" t="s">
        <v>836</v>
      </c>
      <c r="F122" s="27"/>
      <c r="G122" s="30">
        <f>G123</f>
        <v>1534576.8</v>
      </c>
      <c r="I122" s="5"/>
    </row>
    <row r="123" spans="1:9" ht="15.75" customHeight="1">
      <c r="A123" s="26" t="s">
        <v>209</v>
      </c>
      <c r="B123" s="47"/>
      <c r="C123" s="27" t="s">
        <v>498</v>
      </c>
      <c r="D123" s="27" t="s">
        <v>517</v>
      </c>
      <c r="E123" s="40" t="s">
        <v>836</v>
      </c>
      <c r="F123" s="27" t="s">
        <v>70</v>
      </c>
      <c r="G123" s="30">
        <v>1534576.8</v>
      </c>
      <c r="I123" s="5"/>
    </row>
    <row r="124" spans="1:9" ht="12.75">
      <c r="A124" s="38" t="s">
        <v>82</v>
      </c>
      <c r="B124" s="105"/>
      <c r="C124" s="24" t="s">
        <v>498</v>
      </c>
      <c r="D124" s="24" t="s">
        <v>97</v>
      </c>
      <c r="E124" s="24" t="s">
        <v>83</v>
      </c>
      <c r="F124" s="24" t="s">
        <v>83</v>
      </c>
      <c r="G124" s="25">
        <f>G125</f>
        <v>5871485.23</v>
      </c>
      <c r="I124" s="5"/>
    </row>
    <row r="125" spans="1:9" ht="38.25">
      <c r="A125" s="37" t="s">
        <v>444</v>
      </c>
      <c r="B125" s="106"/>
      <c r="C125" s="27" t="s">
        <v>498</v>
      </c>
      <c r="D125" s="27" t="s">
        <v>97</v>
      </c>
      <c r="E125" s="40" t="s">
        <v>29</v>
      </c>
      <c r="F125" s="27" t="s">
        <v>83</v>
      </c>
      <c r="G125" s="25">
        <f>G126+G139</f>
        <v>5871485.23</v>
      </c>
      <c r="I125" s="5"/>
    </row>
    <row r="126" spans="1:9" ht="51">
      <c r="A126" s="38" t="s">
        <v>44</v>
      </c>
      <c r="B126" s="107"/>
      <c r="C126" s="27" t="s">
        <v>498</v>
      </c>
      <c r="D126" s="27" t="s">
        <v>97</v>
      </c>
      <c r="E126" s="41" t="s">
        <v>214</v>
      </c>
      <c r="F126" s="28" t="s">
        <v>83</v>
      </c>
      <c r="G126" s="25">
        <f>G127+G131+G136</f>
        <v>5671213.23</v>
      </c>
      <c r="I126" s="5"/>
    </row>
    <row r="127" spans="1:9" ht="25.5">
      <c r="A127" s="285" t="s">
        <v>213</v>
      </c>
      <c r="B127" s="39"/>
      <c r="C127" s="27" t="s">
        <v>498</v>
      </c>
      <c r="D127" s="27" t="s">
        <v>97</v>
      </c>
      <c r="E127" s="40" t="s">
        <v>212</v>
      </c>
      <c r="F127" s="28"/>
      <c r="G127" s="25">
        <f>G128</f>
        <v>1171213.23</v>
      </c>
      <c r="I127" s="5"/>
    </row>
    <row r="128" spans="1:9" ht="25.5">
      <c r="A128" s="285" t="s">
        <v>31</v>
      </c>
      <c r="B128" s="108"/>
      <c r="C128" s="27" t="s">
        <v>498</v>
      </c>
      <c r="D128" s="27" t="s">
        <v>97</v>
      </c>
      <c r="E128" s="40" t="s">
        <v>211</v>
      </c>
      <c r="F128" s="28"/>
      <c r="G128" s="25">
        <f>G129+G130</f>
        <v>1171213.23</v>
      </c>
      <c r="I128" s="5"/>
    </row>
    <row r="129" spans="1:9" ht="25.5" hidden="1">
      <c r="A129" s="26" t="s">
        <v>209</v>
      </c>
      <c r="B129" s="108"/>
      <c r="C129" s="27" t="s">
        <v>498</v>
      </c>
      <c r="D129" s="27" t="s">
        <v>97</v>
      </c>
      <c r="E129" s="40" t="s">
        <v>211</v>
      </c>
      <c r="F129" s="28">
        <v>200</v>
      </c>
      <c r="G129" s="30"/>
      <c r="I129" s="5"/>
    </row>
    <row r="130" spans="1:9" ht="12.75">
      <c r="A130" s="26" t="s">
        <v>73</v>
      </c>
      <c r="B130" s="47"/>
      <c r="C130" s="27" t="s">
        <v>498</v>
      </c>
      <c r="D130" s="27" t="s">
        <v>97</v>
      </c>
      <c r="E130" s="40" t="s">
        <v>211</v>
      </c>
      <c r="F130" s="28">
        <v>800</v>
      </c>
      <c r="G130" s="30">
        <v>1171213.23</v>
      </c>
      <c r="I130" s="5"/>
    </row>
    <row r="131" spans="1:9" ht="25.5">
      <c r="A131" s="285" t="s">
        <v>210</v>
      </c>
      <c r="B131" s="39"/>
      <c r="C131" s="27" t="s">
        <v>498</v>
      </c>
      <c r="D131" s="27" t="s">
        <v>97</v>
      </c>
      <c r="E131" s="40" t="s">
        <v>231</v>
      </c>
      <c r="F131" s="28"/>
      <c r="G131" s="25">
        <f>G134+G132</f>
        <v>4500000</v>
      </c>
      <c r="I131" s="5"/>
    </row>
    <row r="132" spans="1:9" ht="25.5" hidden="1">
      <c r="A132" s="58" t="s">
        <v>584</v>
      </c>
      <c r="B132" s="59"/>
      <c r="C132" s="59" t="s">
        <v>498</v>
      </c>
      <c r="D132" s="59" t="s">
        <v>97</v>
      </c>
      <c r="E132" s="60" t="s">
        <v>142</v>
      </c>
      <c r="F132" s="40"/>
      <c r="G132" s="25">
        <f>G133</f>
        <v>0</v>
      </c>
      <c r="I132" s="5"/>
    </row>
    <row r="133" spans="1:9" ht="25.5" hidden="1">
      <c r="A133" s="62" t="s">
        <v>209</v>
      </c>
      <c r="B133" s="59"/>
      <c r="C133" s="59" t="s">
        <v>498</v>
      </c>
      <c r="D133" s="59" t="s">
        <v>97</v>
      </c>
      <c r="E133" s="60" t="s">
        <v>142</v>
      </c>
      <c r="F133" s="40">
        <v>200</v>
      </c>
      <c r="G133" s="25"/>
      <c r="I133" s="5"/>
    </row>
    <row r="134" spans="1:9" ht="25.5">
      <c r="A134" s="63" t="s">
        <v>584</v>
      </c>
      <c r="B134" s="112"/>
      <c r="C134" s="27" t="s">
        <v>498</v>
      </c>
      <c r="D134" s="27" t="s">
        <v>97</v>
      </c>
      <c r="E134" s="64" t="s">
        <v>583</v>
      </c>
      <c r="F134" s="27" t="s">
        <v>83</v>
      </c>
      <c r="G134" s="25">
        <f>G135</f>
        <v>4500000</v>
      </c>
      <c r="I134" s="5"/>
    </row>
    <row r="135" spans="1:9" ht="17.25" customHeight="1">
      <c r="A135" s="26" t="s">
        <v>209</v>
      </c>
      <c r="B135" s="47"/>
      <c r="C135" s="27" t="s">
        <v>498</v>
      </c>
      <c r="D135" s="27" t="s">
        <v>97</v>
      </c>
      <c r="E135" s="64" t="s">
        <v>583</v>
      </c>
      <c r="F135" s="27">
        <v>200</v>
      </c>
      <c r="G135" s="30">
        <v>4500000</v>
      </c>
      <c r="I135" s="5"/>
    </row>
    <row r="136" spans="1:9" ht="25.5" hidden="1">
      <c r="A136" s="26" t="s">
        <v>61</v>
      </c>
      <c r="B136" s="47"/>
      <c r="C136" s="27" t="s">
        <v>498</v>
      </c>
      <c r="D136" s="27" t="s">
        <v>97</v>
      </c>
      <c r="E136" s="40" t="s">
        <v>62</v>
      </c>
      <c r="F136" s="27"/>
      <c r="G136" s="25">
        <f>G137</f>
        <v>0</v>
      </c>
      <c r="I136" s="5"/>
    </row>
    <row r="137" spans="1:9" ht="12.75" hidden="1">
      <c r="A137" s="286" t="s">
        <v>691</v>
      </c>
      <c r="B137" s="109"/>
      <c r="C137" s="27" t="s">
        <v>498</v>
      </c>
      <c r="D137" s="27" t="s">
        <v>97</v>
      </c>
      <c r="E137" s="40" t="s">
        <v>692</v>
      </c>
      <c r="F137" s="27"/>
      <c r="G137" s="25">
        <f>G138</f>
        <v>0</v>
      </c>
      <c r="I137" s="5"/>
    </row>
    <row r="138" spans="1:9" ht="12.75" hidden="1">
      <c r="A138" s="26" t="s">
        <v>202</v>
      </c>
      <c r="B138" s="47"/>
      <c r="C138" s="27" t="s">
        <v>498</v>
      </c>
      <c r="D138" s="27" t="s">
        <v>97</v>
      </c>
      <c r="E138" s="40" t="s">
        <v>692</v>
      </c>
      <c r="F138" s="27">
        <v>400</v>
      </c>
      <c r="G138" s="30"/>
      <c r="I138" s="5"/>
    </row>
    <row r="139" spans="1:9" ht="51">
      <c r="A139" s="38" t="s">
        <v>241</v>
      </c>
      <c r="B139" s="107"/>
      <c r="C139" s="27" t="s">
        <v>498</v>
      </c>
      <c r="D139" s="27" t="s">
        <v>97</v>
      </c>
      <c r="E139" s="41" t="s">
        <v>30</v>
      </c>
      <c r="F139" s="27"/>
      <c r="G139" s="25">
        <f>G140</f>
        <v>200272</v>
      </c>
      <c r="I139" s="5"/>
    </row>
    <row r="140" spans="1:9" ht="38.25">
      <c r="A140" s="285" t="s">
        <v>94</v>
      </c>
      <c r="B140" s="39"/>
      <c r="C140" s="27" t="s">
        <v>498</v>
      </c>
      <c r="D140" s="27" t="s">
        <v>97</v>
      </c>
      <c r="E140" s="40" t="s">
        <v>415</v>
      </c>
      <c r="F140" s="27"/>
      <c r="G140" s="25">
        <f>G141</f>
        <v>200272</v>
      </c>
      <c r="I140" s="5"/>
    </row>
    <row r="141" spans="1:9" ht="25.5">
      <c r="A141" s="285" t="s">
        <v>585</v>
      </c>
      <c r="B141" s="108"/>
      <c r="C141" s="27" t="s">
        <v>498</v>
      </c>
      <c r="D141" s="27" t="s">
        <v>97</v>
      </c>
      <c r="E141" s="40" t="s">
        <v>323</v>
      </c>
      <c r="F141" s="27"/>
      <c r="G141" s="25">
        <f>G142</f>
        <v>200272</v>
      </c>
      <c r="I141" s="5"/>
    </row>
    <row r="142" spans="1:9" ht="12.75">
      <c r="A142" s="26" t="s">
        <v>73</v>
      </c>
      <c r="B142" s="47"/>
      <c r="C142" s="27" t="s">
        <v>498</v>
      </c>
      <c r="D142" s="27" t="s">
        <v>97</v>
      </c>
      <c r="E142" s="40" t="s">
        <v>323</v>
      </c>
      <c r="F142" s="27">
        <v>800</v>
      </c>
      <c r="G142" s="30">
        <v>200272</v>
      </c>
      <c r="I142" s="5"/>
    </row>
    <row r="143" spans="1:9" ht="12.75">
      <c r="A143" s="67" t="s">
        <v>515</v>
      </c>
      <c r="B143" s="44"/>
      <c r="C143" s="252" t="s">
        <v>498</v>
      </c>
      <c r="D143" s="252">
        <v>12</v>
      </c>
      <c r="E143" s="68"/>
      <c r="F143" s="252"/>
      <c r="G143" s="45">
        <f>G144+G148</f>
        <v>30000</v>
      </c>
      <c r="I143" s="5"/>
    </row>
    <row r="144" spans="1:9" ht="25.5">
      <c r="A144" s="37" t="s">
        <v>955</v>
      </c>
      <c r="B144" s="44"/>
      <c r="C144" s="27" t="s">
        <v>498</v>
      </c>
      <c r="D144" s="27">
        <v>12</v>
      </c>
      <c r="E144" s="40" t="s">
        <v>586</v>
      </c>
      <c r="F144" s="27"/>
      <c r="G144" s="45">
        <f>G145</f>
        <v>30000</v>
      </c>
      <c r="I144" s="5"/>
    </row>
    <row r="145" spans="1:9" ht="25.5">
      <c r="A145" s="285" t="s">
        <v>310</v>
      </c>
      <c r="B145" s="44"/>
      <c r="C145" s="27" t="s">
        <v>498</v>
      </c>
      <c r="D145" s="27">
        <v>12</v>
      </c>
      <c r="E145" s="40" t="s">
        <v>588</v>
      </c>
      <c r="F145" s="27"/>
      <c r="G145" s="45">
        <f>G146</f>
        <v>30000</v>
      </c>
      <c r="I145" s="5"/>
    </row>
    <row r="146" spans="1:9" ht="25.5">
      <c r="A146" s="285" t="s">
        <v>587</v>
      </c>
      <c r="B146" s="44"/>
      <c r="C146" s="27" t="s">
        <v>498</v>
      </c>
      <c r="D146" s="27">
        <v>12</v>
      </c>
      <c r="E146" s="40" t="s">
        <v>93</v>
      </c>
      <c r="F146" s="27"/>
      <c r="G146" s="45">
        <f>G147</f>
        <v>30000</v>
      </c>
      <c r="I146" s="5"/>
    </row>
    <row r="147" spans="1:9" ht="12.75">
      <c r="A147" s="26" t="s">
        <v>73</v>
      </c>
      <c r="B147" s="44"/>
      <c r="C147" s="27" t="s">
        <v>498</v>
      </c>
      <c r="D147" s="27">
        <v>12</v>
      </c>
      <c r="E147" s="40" t="s">
        <v>93</v>
      </c>
      <c r="F147" s="27">
        <v>800</v>
      </c>
      <c r="G147" s="45">
        <v>30000</v>
      </c>
      <c r="I147" s="5"/>
    </row>
    <row r="148" spans="1:9" ht="12.75" hidden="1">
      <c r="A148" s="65" t="s">
        <v>582</v>
      </c>
      <c r="B148" s="44"/>
      <c r="C148" s="44" t="s">
        <v>498</v>
      </c>
      <c r="D148" s="44">
        <v>12</v>
      </c>
      <c r="E148" s="64" t="s">
        <v>14</v>
      </c>
      <c r="F148" s="44"/>
      <c r="G148" s="45">
        <f>G149</f>
        <v>0</v>
      </c>
      <c r="I148" s="5"/>
    </row>
    <row r="149" spans="1:9" ht="12.75" hidden="1">
      <c r="A149" s="67" t="s">
        <v>592</v>
      </c>
      <c r="B149" s="44"/>
      <c r="C149" s="44" t="s">
        <v>498</v>
      </c>
      <c r="D149" s="44">
        <v>12</v>
      </c>
      <c r="E149" s="68" t="s">
        <v>16</v>
      </c>
      <c r="F149" s="44"/>
      <c r="G149" s="45">
        <f>G150+G152</f>
        <v>0</v>
      </c>
      <c r="I149" s="5"/>
    </row>
    <row r="150" spans="1:9" ht="25.5" hidden="1">
      <c r="A150" s="43" t="s">
        <v>91</v>
      </c>
      <c r="B150" s="44"/>
      <c r="C150" s="44" t="s">
        <v>498</v>
      </c>
      <c r="D150" s="44">
        <v>12</v>
      </c>
      <c r="E150" s="64" t="s">
        <v>92</v>
      </c>
      <c r="F150" s="44"/>
      <c r="G150" s="45">
        <f>G151</f>
        <v>0</v>
      </c>
      <c r="I150" s="5"/>
    </row>
    <row r="151" spans="1:9" ht="25.5" hidden="1">
      <c r="A151" s="262" t="s">
        <v>209</v>
      </c>
      <c r="B151" s="253"/>
      <c r="C151" s="253" t="s">
        <v>498</v>
      </c>
      <c r="D151" s="253">
        <v>12</v>
      </c>
      <c r="E151" s="254" t="s">
        <v>92</v>
      </c>
      <c r="F151" s="253">
        <v>200</v>
      </c>
      <c r="G151" s="255"/>
      <c r="I151" s="5"/>
    </row>
    <row r="152" spans="1:9" ht="12.75" hidden="1">
      <c r="A152" s="26" t="s">
        <v>34</v>
      </c>
      <c r="B152" s="256"/>
      <c r="C152" s="44" t="s">
        <v>498</v>
      </c>
      <c r="D152" s="44">
        <v>12</v>
      </c>
      <c r="E152" s="64" t="s">
        <v>317</v>
      </c>
      <c r="F152" s="44"/>
      <c r="G152" s="66">
        <f>G153</f>
        <v>0</v>
      </c>
      <c r="I152" s="5"/>
    </row>
    <row r="153" spans="1:9" ht="25.5" hidden="1">
      <c r="A153" s="43" t="s">
        <v>209</v>
      </c>
      <c r="B153" s="256"/>
      <c r="C153" s="44" t="s">
        <v>498</v>
      </c>
      <c r="D153" s="44">
        <v>12</v>
      </c>
      <c r="E153" s="64" t="s">
        <v>317</v>
      </c>
      <c r="F153" s="44">
        <v>200</v>
      </c>
      <c r="G153" s="66"/>
      <c r="I153" s="5"/>
    </row>
    <row r="154" spans="1:9" ht="12.75">
      <c r="A154" s="88" t="s">
        <v>503</v>
      </c>
      <c r="B154" s="104"/>
      <c r="C154" s="20" t="s">
        <v>609</v>
      </c>
      <c r="D154" s="56" t="s">
        <v>428</v>
      </c>
      <c r="E154" s="20" t="s">
        <v>83</v>
      </c>
      <c r="F154" s="20" t="s">
        <v>83</v>
      </c>
      <c r="G154" s="22">
        <f>G155+G181+G175</f>
        <v>46680634.56</v>
      </c>
      <c r="I154" s="5"/>
    </row>
    <row r="155" spans="1:9" ht="12.75">
      <c r="A155" s="38" t="s">
        <v>216</v>
      </c>
      <c r="B155" s="105"/>
      <c r="C155" s="24" t="s">
        <v>609</v>
      </c>
      <c r="D155" s="69" t="s">
        <v>495</v>
      </c>
      <c r="E155" s="70"/>
      <c r="F155" s="70"/>
      <c r="G155" s="25">
        <f>G156</f>
        <v>32296373.560000002</v>
      </c>
      <c r="I155" s="5"/>
    </row>
    <row r="156" spans="1:9" ht="38.25">
      <c r="A156" s="37" t="s">
        <v>445</v>
      </c>
      <c r="B156" s="106"/>
      <c r="C156" s="27" t="s">
        <v>609</v>
      </c>
      <c r="D156" s="32" t="s">
        <v>495</v>
      </c>
      <c r="E156" s="40" t="s">
        <v>32</v>
      </c>
      <c r="F156" s="70"/>
      <c r="G156" s="25">
        <f>G157+G171</f>
        <v>32296373.560000002</v>
      </c>
      <c r="I156" s="5"/>
    </row>
    <row r="157" spans="1:9" ht="51">
      <c r="A157" s="38" t="s">
        <v>196</v>
      </c>
      <c r="B157" s="107"/>
      <c r="C157" s="27" t="s">
        <v>609</v>
      </c>
      <c r="D157" s="32" t="s">
        <v>495</v>
      </c>
      <c r="E157" s="40" t="s">
        <v>197</v>
      </c>
      <c r="F157" s="70"/>
      <c r="G157" s="25">
        <f>G164+G158+G161</f>
        <v>31634045.560000002</v>
      </c>
      <c r="I157" s="5"/>
    </row>
    <row r="158" spans="1:9" ht="22.5" hidden="1">
      <c r="A158" s="71" t="s">
        <v>912</v>
      </c>
      <c r="B158" s="107"/>
      <c r="C158" s="27" t="s">
        <v>609</v>
      </c>
      <c r="D158" s="32" t="s">
        <v>495</v>
      </c>
      <c r="E158" s="40" t="s">
        <v>199</v>
      </c>
      <c r="F158" s="70"/>
      <c r="G158" s="25">
        <f>G159</f>
        <v>0</v>
      </c>
      <c r="I158" s="5"/>
    </row>
    <row r="159" spans="1:9" ht="22.5" hidden="1">
      <c r="A159" s="288" t="s">
        <v>913</v>
      </c>
      <c r="B159" s="107"/>
      <c r="C159" s="27" t="s">
        <v>609</v>
      </c>
      <c r="D159" s="32" t="s">
        <v>495</v>
      </c>
      <c r="E159" s="40" t="s">
        <v>914</v>
      </c>
      <c r="F159" s="70"/>
      <c r="G159" s="25">
        <f>G160</f>
        <v>0</v>
      </c>
      <c r="I159" s="5"/>
    </row>
    <row r="160" spans="1:9" ht="25.5" hidden="1">
      <c r="A160" s="73" t="s">
        <v>209</v>
      </c>
      <c r="B160" s="107"/>
      <c r="C160" s="27" t="s">
        <v>609</v>
      </c>
      <c r="D160" s="32" t="s">
        <v>495</v>
      </c>
      <c r="E160" s="40" t="s">
        <v>914</v>
      </c>
      <c r="F160" s="27">
        <v>200</v>
      </c>
      <c r="G160" s="25"/>
      <c r="I160" s="5"/>
    </row>
    <row r="161" spans="1:9" ht="25.5">
      <c r="A161" s="73" t="s">
        <v>977</v>
      </c>
      <c r="B161" s="107"/>
      <c r="C161" s="27" t="s">
        <v>609</v>
      </c>
      <c r="D161" s="32" t="s">
        <v>495</v>
      </c>
      <c r="E161" s="40" t="s">
        <v>978</v>
      </c>
      <c r="F161" s="70"/>
      <c r="G161" s="25">
        <f>G162</f>
        <v>150000</v>
      </c>
      <c r="I161" s="5"/>
    </row>
    <row r="162" spans="1:9" ht="25.5">
      <c r="A162" s="73" t="s">
        <v>913</v>
      </c>
      <c r="B162" s="107"/>
      <c r="C162" s="27" t="s">
        <v>609</v>
      </c>
      <c r="D162" s="32" t="s">
        <v>495</v>
      </c>
      <c r="E162" s="40" t="s">
        <v>979</v>
      </c>
      <c r="F162" s="70"/>
      <c r="G162" s="25">
        <f>G163</f>
        <v>150000</v>
      </c>
      <c r="I162" s="5"/>
    </row>
    <row r="163" spans="1:9" ht="17.25" customHeight="1">
      <c r="A163" s="73" t="s">
        <v>209</v>
      </c>
      <c r="B163" s="107"/>
      <c r="C163" s="27" t="s">
        <v>609</v>
      </c>
      <c r="D163" s="32" t="s">
        <v>495</v>
      </c>
      <c r="E163" s="40" t="s">
        <v>979</v>
      </c>
      <c r="F163" s="27">
        <v>200</v>
      </c>
      <c r="G163" s="25">
        <v>150000</v>
      </c>
      <c r="I163" s="5"/>
    </row>
    <row r="164" spans="1:9" ht="25.5">
      <c r="A164" s="289" t="s">
        <v>696</v>
      </c>
      <c r="B164" s="74"/>
      <c r="C164" s="27" t="s">
        <v>609</v>
      </c>
      <c r="D164" s="32" t="s">
        <v>495</v>
      </c>
      <c r="E164" s="40" t="s">
        <v>60</v>
      </c>
      <c r="F164" s="70"/>
      <c r="G164" s="25">
        <f>G165+G167+G169</f>
        <v>31484045.560000002</v>
      </c>
      <c r="I164" s="5"/>
    </row>
    <row r="165" spans="1:9" ht="25.5">
      <c r="A165" s="289" t="s">
        <v>88</v>
      </c>
      <c r="B165" s="74"/>
      <c r="C165" s="27" t="s">
        <v>609</v>
      </c>
      <c r="D165" s="32" t="s">
        <v>495</v>
      </c>
      <c r="E165" s="40" t="s">
        <v>657</v>
      </c>
      <c r="F165" s="70"/>
      <c r="G165" s="25">
        <f>G166</f>
        <v>15191255.57</v>
      </c>
      <c r="I165" s="5"/>
    </row>
    <row r="166" spans="1:9" ht="12.75">
      <c r="A166" s="26" t="s">
        <v>202</v>
      </c>
      <c r="B166" s="74"/>
      <c r="C166" s="27" t="s">
        <v>609</v>
      </c>
      <c r="D166" s="32" t="s">
        <v>495</v>
      </c>
      <c r="E166" s="40" t="s">
        <v>657</v>
      </c>
      <c r="F166" s="27">
        <v>400</v>
      </c>
      <c r="G166" s="25">
        <v>15191255.57</v>
      </c>
      <c r="I166" s="5"/>
    </row>
    <row r="167" spans="1:9" ht="25.5">
      <c r="A167" s="289" t="s">
        <v>89</v>
      </c>
      <c r="B167" s="74"/>
      <c r="C167" s="27" t="s">
        <v>609</v>
      </c>
      <c r="D167" s="32" t="s">
        <v>495</v>
      </c>
      <c r="E167" s="40" t="s">
        <v>658</v>
      </c>
      <c r="F167" s="70"/>
      <c r="G167" s="25">
        <f>G168</f>
        <v>8916867.56</v>
      </c>
      <c r="I167" s="5"/>
    </row>
    <row r="168" spans="1:9" ht="12.75">
      <c r="A168" s="26" t="s">
        <v>202</v>
      </c>
      <c r="B168" s="74"/>
      <c r="C168" s="27" t="s">
        <v>609</v>
      </c>
      <c r="D168" s="32" t="s">
        <v>495</v>
      </c>
      <c r="E168" s="40" t="s">
        <v>658</v>
      </c>
      <c r="F168" s="27">
        <v>400</v>
      </c>
      <c r="G168" s="25">
        <v>8916867.56</v>
      </c>
      <c r="I168" s="5"/>
    </row>
    <row r="169" spans="1:9" ht="51">
      <c r="A169" s="285" t="s">
        <v>63</v>
      </c>
      <c r="B169" s="74"/>
      <c r="C169" s="27" t="s">
        <v>609</v>
      </c>
      <c r="D169" s="32" t="s">
        <v>495</v>
      </c>
      <c r="E169" s="40" t="s">
        <v>271</v>
      </c>
      <c r="F169" s="70"/>
      <c r="G169" s="25">
        <f>G170</f>
        <v>7375922.43</v>
      </c>
      <c r="I169" s="5"/>
    </row>
    <row r="170" spans="1:9" ht="12.75">
      <c r="A170" s="26" t="s">
        <v>202</v>
      </c>
      <c r="B170" s="47"/>
      <c r="C170" s="27" t="s">
        <v>609</v>
      </c>
      <c r="D170" s="32" t="s">
        <v>495</v>
      </c>
      <c r="E170" s="40" t="s">
        <v>271</v>
      </c>
      <c r="F170" s="27">
        <v>400</v>
      </c>
      <c r="G170" s="30">
        <v>7375922.43</v>
      </c>
      <c r="I170" s="5"/>
    </row>
    <row r="171" spans="1:9" ht="51">
      <c r="A171" s="38" t="s">
        <v>446</v>
      </c>
      <c r="B171" s="107"/>
      <c r="C171" s="27" t="s">
        <v>609</v>
      </c>
      <c r="D171" s="32" t="s">
        <v>495</v>
      </c>
      <c r="E171" s="41" t="s">
        <v>520</v>
      </c>
      <c r="F171" s="70"/>
      <c r="G171" s="25">
        <f>G172</f>
        <v>662328</v>
      </c>
      <c r="I171" s="5"/>
    </row>
    <row r="172" spans="1:9" ht="25.5">
      <c r="A172" s="285" t="s">
        <v>215</v>
      </c>
      <c r="B172" s="108"/>
      <c r="C172" s="27" t="s">
        <v>609</v>
      </c>
      <c r="D172" s="32" t="s">
        <v>495</v>
      </c>
      <c r="E172" s="40" t="s">
        <v>248</v>
      </c>
      <c r="F172" s="70"/>
      <c r="G172" s="25">
        <f>G173</f>
        <v>662328</v>
      </c>
      <c r="I172" s="5"/>
    </row>
    <row r="173" spans="1:9" ht="12.75">
      <c r="A173" s="286" t="s">
        <v>247</v>
      </c>
      <c r="B173" s="109"/>
      <c r="C173" s="27" t="s">
        <v>609</v>
      </c>
      <c r="D173" s="32" t="s">
        <v>495</v>
      </c>
      <c r="E173" s="40" t="s">
        <v>246</v>
      </c>
      <c r="F173" s="70"/>
      <c r="G173" s="25">
        <f>SUM(G174:G174)</f>
        <v>662328</v>
      </c>
      <c r="I173" s="5"/>
    </row>
    <row r="174" spans="1:9" ht="17.25" customHeight="1">
      <c r="A174" s="26" t="s">
        <v>209</v>
      </c>
      <c r="B174" s="47"/>
      <c r="C174" s="27" t="s">
        <v>609</v>
      </c>
      <c r="D174" s="32" t="s">
        <v>495</v>
      </c>
      <c r="E174" s="40" t="s">
        <v>246</v>
      </c>
      <c r="F174" s="27">
        <v>200</v>
      </c>
      <c r="G174" s="30">
        <v>662328</v>
      </c>
      <c r="I174" s="5"/>
    </row>
    <row r="175" spans="1:9" ht="12.75" hidden="1">
      <c r="A175" s="38" t="s">
        <v>867</v>
      </c>
      <c r="B175" s="47"/>
      <c r="C175" s="24" t="s">
        <v>609</v>
      </c>
      <c r="D175" s="24" t="s">
        <v>497</v>
      </c>
      <c r="E175" s="24"/>
      <c r="F175" s="24"/>
      <c r="G175" s="25">
        <f>G176</f>
        <v>0</v>
      </c>
      <c r="I175" s="5"/>
    </row>
    <row r="176" spans="1:9" ht="50.25" customHeight="1" hidden="1">
      <c r="A176" s="37" t="s">
        <v>868</v>
      </c>
      <c r="B176" s="47"/>
      <c r="C176" s="27" t="s">
        <v>609</v>
      </c>
      <c r="D176" s="32" t="s">
        <v>497</v>
      </c>
      <c r="E176" s="40" t="s">
        <v>32</v>
      </c>
      <c r="F176" s="70"/>
      <c r="G176" s="25">
        <f>G177</f>
        <v>0</v>
      </c>
      <c r="I176" s="5"/>
    </row>
    <row r="177" spans="1:9" ht="51" hidden="1">
      <c r="A177" s="38" t="s">
        <v>869</v>
      </c>
      <c r="B177" s="47"/>
      <c r="C177" s="27" t="s">
        <v>609</v>
      </c>
      <c r="D177" s="32" t="s">
        <v>497</v>
      </c>
      <c r="E177" s="41" t="s">
        <v>520</v>
      </c>
      <c r="F177" s="70"/>
      <c r="G177" s="25">
        <f>G178</f>
        <v>0</v>
      </c>
      <c r="I177" s="5"/>
    </row>
    <row r="178" spans="1:9" ht="25.5" hidden="1">
      <c r="A178" s="285" t="s">
        <v>870</v>
      </c>
      <c r="B178" s="47"/>
      <c r="C178" s="27" t="s">
        <v>609</v>
      </c>
      <c r="D178" s="32" t="s">
        <v>497</v>
      </c>
      <c r="E178" s="40" t="s">
        <v>871</v>
      </c>
      <c r="F178" s="70"/>
      <c r="G178" s="25">
        <f>G179</f>
        <v>0</v>
      </c>
      <c r="I178" s="5"/>
    </row>
    <row r="179" spans="1:9" ht="12.75" hidden="1">
      <c r="A179" s="285" t="s">
        <v>872</v>
      </c>
      <c r="B179" s="47"/>
      <c r="C179" s="27" t="s">
        <v>609</v>
      </c>
      <c r="D179" s="32" t="s">
        <v>497</v>
      </c>
      <c r="E179" s="40" t="s">
        <v>873</v>
      </c>
      <c r="F179" s="70"/>
      <c r="G179" s="25">
        <f>G180</f>
        <v>0</v>
      </c>
      <c r="I179" s="5"/>
    </row>
    <row r="180" spans="1:9" ht="25.5" hidden="1">
      <c r="A180" s="285" t="s">
        <v>209</v>
      </c>
      <c r="B180" s="47"/>
      <c r="C180" s="27" t="s">
        <v>609</v>
      </c>
      <c r="D180" s="32" t="s">
        <v>497</v>
      </c>
      <c r="E180" s="40" t="s">
        <v>873</v>
      </c>
      <c r="F180" s="27" t="s">
        <v>70</v>
      </c>
      <c r="G180" s="25"/>
      <c r="I180" s="5"/>
    </row>
    <row r="181" spans="1:9" ht="12.75">
      <c r="A181" s="38" t="s">
        <v>524</v>
      </c>
      <c r="B181" s="105"/>
      <c r="C181" s="24" t="s">
        <v>609</v>
      </c>
      <c r="D181" s="24" t="s">
        <v>96</v>
      </c>
      <c r="E181" s="24" t="s">
        <v>83</v>
      </c>
      <c r="F181" s="24" t="s">
        <v>83</v>
      </c>
      <c r="G181" s="25">
        <f>G182+G192+G201</f>
        <v>14384261</v>
      </c>
      <c r="I181" s="5"/>
    </row>
    <row r="182" spans="1:9" ht="39.75" customHeight="1">
      <c r="A182" s="37" t="s">
        <v>445</v>
      </c>
      <c r="B182" s="106"/>
      <c r="C182" s="27" t="s">
        <v>609</v>
      </c>
      <c r="D182" s="27" t="s">
        <v>96</v>
      </c>
      <c r="E182" s="40" t="s">
        <v>32</v>
      </c>
      <c r="F182" s="27" t="s">
        <v>83</v>
      </c>
      <c r="G182" s="25">
        <f>G183</f>
        <v>8655374</v>
      </c>
      <c r="I182" s="5"/>
    </row>
    <row r="183" spans="1:9" ht="51">
      <c r="A183" s="38" t="s">
        <v>446</v>
      </c>
      <c r="B183" s="107"/>
      <c r="C183" s="27" t="s">
        <v>609</v>
      </c>
      <c r="D183" s="27" t="s">
        <v>96</v>
      </c>
      <c r="E183" s="41" t="s">
        <v>520</v>
      </c>
      <c r="F183" s="28" t="s">
        <v>83</v>
      </c>
      <c r="G183" s="25">
        <f>G184</f>
        <v>8655374</v>
      </c>
      <c r="I183" s="5"/>
    </row>
    <row r="184" spans="1:9" ht="25.5">
      <c r="A184" s="285" t="s">
        <v>329</v>
      </c>
      <c r="B184" s="108"/>
      <c r="C184" s="27" t="s">
        <v>609</v>
      </c>
      <c r="D184" s="27" t="s">
        <v>96</v>
      </c>
      <c r="E184" s="40" t="s">
        <v>420</v>
      </c>
      <c r="F184" s="28"/>
      <c r="G184" s="25">
        <f>G185+G188+G190</f>
        <v>8655374</v>
      </c>
      <c r="I184" s="5"/>
    </row>
    <row r="185" spans="1:9" ht="12.75">
      <c r="A185" s="285" t="s">
        <v>680</v>
      </c>
      <c r="B185" s="108"/>
      <c r="C185" s="27" t="s">
        <v>609</v>
      </c>
      <c r="D185" s="27" t="s">
        <v>96</v>
      </c>
      <c r="E185" s="40" t="s">
        <v>421</v>
      </c>
      <c r="F185" s="27" t="s">
        <v>83</v>
      </c>
      <c r="G185" s="25">
        <f>SUM(G186:G187)</f>
        <v>8655374</v>
      </c>
      <c r="I185" s="5"/>
    </row>
    <row r="186" spans="1:9" ht="15.75" customHeight="1">
      <c r="A186" s="26" t="s">
        <v>209</v>
      </c>
      <c r="B186" s="47"/>
      <c r="C186" s="27" t="s">
        <v>609</v>
      </c>
      <c r="D186" s="27" t="s">
        <v>96</v>
      </c>
      <c r="E186" s="40" t="s">
        <v>421</v>
      </c>
      <c r="F186" s="27">
        <v>200</v>
      </c>
      <c r="G186" s="30">
        <v>3121193</v>
      </c>
      <c r="I186" s="5"/>
    </row>
    <row r="187" spans="1:9" ht="14.25" customHeight="1">
      <c r="A187" s="26" t="s">
        <v>73</v>
      </c>
      <c r="B187" s="47"/>
      <c r="C187" s="27" t="s">
        <v>609</v>
      </c>
      <c r="D187" s="27" t="s">
        <v>96</v>
      </c>
      <c r="E187" s="40" t="s">
        <v>421</v>
      </c>
      <c r="F187" s="27">
        <v>800</v>
      </c>
      <c r="G187" s="30">
        <v>5534181</v>
      </c>
      <c r="I187" s="5"/>
    </row>
    <row r="188" spans="1:9" ht="12.75" hidden="1">
      <c r="A188" s="26" t="s">
        <v>760</v>
      </c>
      <c r="B188" s="47"/>
      <c r="C188" s="27" t="s">
        <v>609</v>
      </c>
      <c r="D188" s="27" t="s">
        <v>96</v>
      </c>
      <c r="E188" s="40" t="s">
        <v>759</v>
      </c>
      <c r="F188" s="27"/>
      <c r="G188" s="30">
        <f>G189</f>
        <v>0</v>
      </c>
      <c r="I188" s="5"/>
    </row>
    <row r="189" spans="1:9" ht="25.5" hidden="1">
      <c r="A189" s="26" t="s">
        <v>209</v>
      </c>
      <c r="B189" s="47"/>
      <c r="C189" s="27" t="s">
        <v>609</v>
      </c>
      <c r="D189" s="27" t="s">
        <v>96</v>
      </c>
      <c r="E189" s="40" t="s">
        <v>759</v>
      </c>
      <c r="F189" s="27">
        <v>200</v>
      </c>
      <c r="G189" s="30"/>
      <c r="I189" s="5"/>
    </row>
    <row r="190" spans="1:9" ht="12.75" hidden="1">
      <c r="A190" s="26" t="s">
        <v>758</v>
      </c>
      <c r="B190" s="47"/>
      <c r="C190" s="27" t="s">
        <v>609</v>
      </c>
      <c r="D190" s="27" t="s">
        <v>96</v>
      </c>
      <c r="E190" s="40" t="s">
        <v>757</v>
      </c>
      <c r="F190" s="27"/>
      <c r="G190" s="30">
        <f>G191</f>
        <v>0</v>
      </c>
      <c r="I190" s="5"/>
    </row>
    <row r="191" spans="1:9" ht="25.5" hidden="1">
      <c r="A191" s="26" t="s">
        <v>209</v>
      </c>
      <c r="B191" s="47"/>
      <c r="C191" s="27" t="s">
        <v>609</v>
      </c>
      <c r="D191" s="27" t="s">
        <v>96</v>
      </c>
      <c r="E191" s="40" t="s">
        <v>757</v>
      </c>
      <c r="F191" s="27">
        <v>200</v>
      </c>
      <c r="G191" s="30"/>
      <c r="I191" s="5"/>
    </row>
    <row r="192" spans="1:9" ht="25.5">
      <c r="A192" s="37" t="s">
        <v>441</v>
      </c>
      <c r="B192" s="106"/>
      <c r="C192" s="27" t="s">
        <v>609</v>
      </c>
      <c r="D192" s="27" t="s">
        <v>96</v>
      </c>
      <c r="E192" s="40" t="s">
        <v>594</v>
      </c>
      <c r="F192" s="27"/>
      <c r="G192" s="25">
        <f>G193+G195+G198</f>
        <v>5728887</v>
      </c>
      <c r="I192" s="5"/>
    </row>
    <row r="193" spans="1:9" ht="38.25" hidden="1">
      <c r="A193" s="285" t="s">
        <v>367</v>
      </c>
      <c r="B193" s="106"/>
      <c r="C193" s="27" t="s">
        <v>609</v>
      </c>
      <c r="D193" s="27" t="s">
        <v>96</v>
      </c>
      <c r="E193" s="40" t="s">
        <v>368</v>
      </c>
      <c r="F193" s="27"/>
      <c r="G193" s="25">
        <f>G194</f>
        <v>0</v>
      </c>
      <c r="I193" s="5"/>
    </row>
    <row r="194" spans="1:9" ht="12.75" hidden="1">
      <c r="A194" s="26" t="s">
        <v>73</v>
      </c>
      <c r="B194" s="106"/>
      <c r="C194" s="27" t="s">
        <v>609</v>
      </c>
      <c r="D194" s="27" t="s">
        <v>96</v>
      </c>
      <c r="E194" s="40" t="s">
        <v>368</v>
      </c>
      <c r="F194" s="27">
        <v>800</v>
      </c>
      <c r="G194" s="25"/>
      <c r="I194" s="5"/>
    </row>
    <row r="195" spans="1:9" ht="12.75">
      <c r="A195" s="285" t="s">
        <v>661</v>
      </c>
      <c r="B195" s="108"/>
      <c r="C195" s="27" t="s">
        <v>609</v>
      </c>
      <c r="D195" s="27" t="s">
        <v>96</v>
      </c>
      <c r="E195" s="40" t="s">
        <v>312</v>
      </c>
      <c r="F195" s="27"/>
      <c r="G195" s="25">
        <f>G196</f>
        <v>5380525</v>
      </c>
      <c r="I195" s="5"/>
    </row>
    <row r="196" spans="1:9" ht="12.75">
      <c r="A196" s="290" t="s">
        <v>314</v>
      </c>
      <c r="B196" s="75"/>
      <c r="C196" s="27" t="s">
        <v>609</v>
      </c>
      <c r="D196" s="27" t="s">
        <v>96</v>
      </c>
      <c r="E196" s="40" t="s">
        <v>313</v>
      </c>
      <c r="F196" s="27"/>
      <c r="G196" s="25">
        <f>G197</f>
        <v>5380525</v>
      </c>
      <c r="I196" s="5"/>
    </row>
    <row r="197" spans="1:9" ht="18.75" customHeight="1">
      <c r="A197" s="26" t="s">
        <v>209</v>
      </c>
      <c r="B197" s="47"/>
      <c r="C197" s="27" t="s">
        <v>609</v>
      </c>
      <c r="D197" s="27" t="s">
        <v>96</v>
      </c>
      <c r="E197" s="40" t="s">
        <v>313</v>
      </c>
      <c r="F197" s="27">
        <v>200</v>
      </c>
      <c r="G197" s="30">
        <v>5380525</v>
      </c>
      <c r="I197" s="5"/>
    </row>
    <row r="198" spans="1:9" ht="26.25" customHeight="1">
      <c r="A198" s="26" t="s">
        <v>816</v>
      </c>
      <c r="B198" s="47"/>
      <c r="C198" s="27" t="s">
        <v>609</v>
      </c>
      <c r="D198" s="27" t="s">
        <v>96</v>
      </c>
      <c r="E198" s="40" t="s">
        <v>817</v>
      </c>
      <c r="F198" s="27"/>
      <c r="G198" s="30">
        <f>G199</f>
        <v>348362</v>
      </c>
      <c r="I198" s="5"/>
    </row>
    <row r="199" spans="1:9" ht="12.75">
      <c r="A199" s="26" t="s">
        <v>818</v>
      </c>
      <c r="B199" s="47"/>
      <c r="C199" s="27" t="s">
        <v>609</v>
      </c>
      <c r="D199" s="27" t="s">
        <v>96</v>
      </c>
      <c r="E199" s="40" t="s">
        <v>819</v>
      </c>
      <c r="F199" s="27"/>
      <c r="G199" s="30">
        <f>G200</f>
        <v>348362</v>
      </c>
      <c r="I199" s="5"/>
    </row>
    <row r="200" spans="1:9" ht="14.25" customHeight="1">
      <c r="A200" s="26" t="s">
        <v>209</v>
      </c>
      <c r="B200" s="47"/>
      <c r="C200" s="27" t="s">
        <v>609</v>
      </c>
      <c r="D200" s="27" t="s">
        <v>96</v>
      </c>
      <c r="E200" s="40" t="s">
        <v>819</v>
      </c>
      <c r="F200" s="27">
        <v>200</v>
      </c>
      <c r="G200" s="30">
        <v>348362</v>
      </c>
      <c r="I200" s="5"/>
    </row>
    <row r="201" spans="1:9" ht="12.75" hidden="1">
      <c r="A201" s="37" t="s">
        <v>582</v>
      </c>
      <c r="B201" s="106"/>
      <c r="C201" s="27" t="s">
        <v>609</v>
      </c>
      <c r="D201" s="27" t="s">
        <v>96</v>
      </c>
      <c r="E201" s="40" t="s">
        <v>14</v>
      </c>
      <c r="F201" s="27"/>
      <c r="G201" s="25">
        <f>G202</f>
        <v>0</v>
      </c>
      <c r="I201" s="5"/>
    </row>
    <row r="202" spans="1:9" ht="12.75" hidden="1">
      <c r="A202" s="38" t="s">
        <v>592</v>
      </c>
      <c r="B202" s="107"/>
      <c r="C202" s="27" t="s">
        <v>609</v>
      </c>
      <c r="D202" s="27" t="s">
        <v>96</v>
      </c>
      <c r="E202" s="40" t="s">
        <v>665</v>
      </c>
      <c r="F202" s="27"/>
      <c r="G202" s="25">
        <f>G203+G210</f>
        <v>0</v>
      </c>
      <c r="I202" s="5"/>
    </row>
    <row r="203" spans="1:9" ht="12.75" hidden="1">
      <c r="A203" s="26" t="s">
        <v>666</v>
      </c>
      <c r="B203" s="47"/>
      <c r="C203" s="27" t="s">
        <v>609</v>
      </c>
      <c r="D203" s="27" t="s">
        <v>96</v>
      </c>
      <c r="E203" s="40" t="s">
        <v>366</v>
      </c>
      <c r="F203" s="27"/>
      <c r="G203" s="257">
        <f>G204+G206+G208</f>
        <v>0</v>
      </c>
      <c r="I203" s="5"/>
    </row>
    <row r="204" spans="1:9" ht="25.5" hidden="1">
      <c r="A204" s="26" t="s">
        <v>46</v>
      </c>
      <c r="B204" s="47"/>
      <c r="C204" s="27" t="s">
        <v>609</v>
      </c>
      <c r="D204" s="27" t="s">
        <v>96</v>
      </c>
      <c r="E204" s="40" t="s">
        <v>45</v>
      </c>
      <c r="F204" s="27"/>
      <c r="G204" s="25">
        <f>G205</f>
        <v>0</v>
      </c>
      <c r="I204" s="5"/>
    </row>
    <row r="205" spans="1:9" ht="25.5" hidden="1">
      <c r="A205" s="26" t="s">
        <v>209</v>
      </c>
      <c r="B205" s="47"/>
      <c r="C205" s="27" t="s">
        <v>609</v>
      </c>
      <c r="D205" s="27" t="s">
        <v>96</v>
      </c>
      <c r="E205" s="40" t="s">
        <v>45</v>
      </c>
      <c r="F205" s="27">
        <v>200</v>
      </c>
      <c r="G205" s="25"/>
      <c r="I205" s="5"/>
    </row>
    <row r="206" spans="1:9" ht="38.25" hidden="1">
      <c r="A206" s="26" t="s">
        <v>47</v>
      </c>
      <c r="B206" s="47"/>
      <c r="C206" s="27" t="s">
        <v>609</v>
      </c>
      <c r="D206" s="27" t="s">
        <v>96</v>
      </c>
      <c r="E206" s="40" t="s">
        <v>48</v>
      </c>
      <c r="F206" s="27"/>
      <c r="G206" s="25">
        <f>G207</f>
        <v>0</v>
      </c>
      <c r="I206" s="5"/>
    </row>
    <row r="207" spans="1:9" ht="15" customHeight="1" hidden="1">
      <c r="A207" s="26" t="s">
        <v>209</v>
      </c>
      <c r="B207" s="47"/>
      <c r="C207" s="27" t="s">
        <v>609</v>
      </c>
      <c r="D207" s="27" t="s">
        <v>96</v>
      </c>
      <c r="E207" s="40" t="s">
        <v>48</v>
      </c>
      <c r="F207" s="27">
        <v>200</v>
      </c>
      <c r="G207" s="25"/>
      <c r="I207" s="5"/>
    </row>
    <row r="208" spans="1:9" ht="52.5" customHeight="1" hidden="1">
      <c r="A208" s="26" t="s">
        <v>49</v>
      </c>
      <c r="B208" s="47"/>
      <c r="C208" s="27" t="s">
        <v>609</v>
      </c>
      <c r="D208" s="27" t="s">
        <v>96</v>
      </c>
      <c r="E208" s="40" t="s">
        <v>50</v>
      </c>
      <c r="F208" s="27"/>
      <c r="G208" s="25">
        <f>G209</f>
        <v>0</v>
      </c>
      <c r="I208" s="5"/>
    </row>
    <row r="209" spans="1:9" ht="25.5" hidden="1">
      <c r="A209" s="26" t="s">
        <v>209</v>
      </c>
      <c r="B209" s="47"/>
      <c r="C209" s="27" t="s">
        <v>609</v>
      </c>
      <c r="D209" s="27" t="s">
        <v>96</v>
      </c>
      <c r="E209" s="40" t="s">
        <v>50</v>
      </c>
      <c r="F209" s="27">
        <v>200</v>
      </c>
      <c r="G209" s="25"/>
      <c r="I209" s="5"/>
    </row>
    <row r="210" spans="1:9" ht="12.75" hidden="1">
      <c r="A210" s="285" t="s">
        <v>695</v>
      </c>
      <c r="B210" s="108"/>
      <c r="C210" s="27" t="s">
        <v>609</v>
      </c>
      <c r="D210" s="27" t="s">
        <v>96</v>
      </c>
      <c r="E210" s="40" t="s">
        <v>365</v>
      </c>
      <c r="F210" s="27"/>
      <c r="G210" s="25">
        <f>G211+G213+G215</f>
        <v>0</v>
      </c>
      <c r="I210" s="5"/>
    </row>
    <row r="211" spans="1:9" ht="25.5" hidden="1">
      <c r="A211" s="285" t="s">
        <v>51</v>
      </c>
      <c r="B211" s="108"/>
      <c r="C211" s="27" t="s">
        <v>609</v>
      </c>
      <c r="D211" s="27" t="s">
        <v>96</v>
      </c>
      <c r="E211" s="40" t="s">
        <v>52</v>
      </c>
      <c r="F211" s="27"/>
      <c r="G211" s="25">
        <f>G212</f>
        <v>0</v>
      </c>
      <c r="I211" s="5"/>
    </row>
    <row r="212" spans="1:9" ht="25.5" hidden="1">
      <c r="A212" s="26" t="s">
        <v>209</v>
      </c>
      <c r="B212" s="108"/>
      <c r="C212" s="27" t="s">
        <v>609</v>
      </c>
      <c r="D212" s="27" t="s">
        <v>96</v>
      </c>
      <c r="E212" s="40" t="s">
        <v>52</v>
      </c>
      <c r="F212" s="27">
        <v>200</v>
      </c>
      <c r="G212" s="25"/>
      <c r="I212" s="5"/>
    </row>
    <row r="213" spans="1:9" ht="38.25" hidden="1">
      <c r="A213" s="285" t="s">
        <v>53</v>
      </c>
      <c r="B213" s="108"/>
      <c r="C213" s="27" t="s">
        <v>609</v>
      </c>
      <c r="D213" s="27" t="s">
        <v>96</v>
      </c>
      <c r="E213" s="40" t="s">
        <v>54</v>
      </c>
      <c r="F213" s="27"/>
      <c r="G213" s="25">
        <f>G214</f>
        <v>0</v>
      </c>
      <c r="I213" s="5"/>
    </row>
    <row r="214" spans="1:9" ht="25.5" hidden="1">
      <c r="A214" s="26" t="s">
        <v>209</v>
      </c>
      <c r="B214" s="108"/>
      <c r="C214" s="27" t="s">
        <v>609</v>
      </c>
      <c r="D214" s="27" t="s">
        <v>96</v>
      </c>
      <c r="E214" s="40" t="s">
        <v>54</v>
      </c>
      <c r="F214" s="27">
        <v>200</v>
      </c>
      <c r="G214" s="25"/>
      <c r="I214" s="5"/>
    </row>
    <row r="215" spans="1:9" ht="25.5" hidden="1">
      <c r="A215" s="285" t="s">
        <v>55</v>
      </c>
      <c r="B215" s="108"/>
      <c r="C215" s="27" t="s">
        <v>609</v>
      </c>
      <c r="D215" s="27" t="s">
        <v>96</v>
      </c>
      <c r="E215" s="40" t="s">
        <v>56</v>
      </c>
      <c r="F215" s="27"/>
      <c r="G215" s="25">
        <f>G216</f>
        <v>0</v>
      </c>
      <c r="I215" s="5"/>
    </row>
    <row r="216" spans="1:9" ht="25.5" hidden="1">
      <c r="A216" s="49" t="s">
        <v>209</v>
      </c>
      <c r="B216" s="110"/>
      <c r="C216" s="50" t="s">
        <v>609</v>
      </c>
      <c r="D216" s="50" t="s">
        <v>96</v>
      </c>
      <c r="E216" s="51" t="s">
        <v>56</v>
      </c>
      <c r="F216" s="50">
        <v>200</v>
      </c>
      <c r="G216" s="52"/>
      <c r="I216" s="5"/>
    </row>
    <row r="217" spans="1:9" ht="12.75">
      <c r="A217" s="88" t="s">
        <v>306</v>
      </c>
      <c r="B217" s="258"/>
      <c r="C217" s="259" t="s">
        <v>499</v>
      </c>
      <c r="D217" s="260"/>
      <c r="E217" s="261"/>
      <c r="F217" s="260"/>
      <c r="G217" s="79">
        <f>G218+G224</f>
        <v>171213791.56</v>
      </c>
      <c r="I217" s="5"/>
    </row>
    <row r="218" spans="1:9" ht="12.75">
      <c r="A218" s="43" t="s">
        <v>90</v>
      </c>
      <c r="B218" s="47"/>
      <c r="C218" s="80" t="s">
        <v>499</v>
      </c>
      <c r="D218" s="80" t="s">
        <v>609</v>
      </c>
      <c r="E218" s="64"/>
      <c r="F218" s="44"/>
      <c r="G218" s="45">
        <f>G219</f>
        <v>171178310</v>
      </c>
      <c r="I218" s="5"/>
    </row>
    <row r="219" spans="1:9" ht="38.25">
      <c r="A219" s="65" t="s">
        <v>917</v>
      </c>
      <c r="B219" s="47"/>
      <c r="C219" s="80" t="s">
        <v>499</v>
      </c>
      <c r="D219" s="80" t="s">
        <v>609</v>
      </c>
      <c r="E219" s="64" t="s">
        <v>918</v>
      </c>
      <c r="F219" s="44"/>
      <c r="G219" s="45">
        <f>G220</f>
        <v>171178310</v>
      </c>
      <c r="I219" s="5"/>
    </row>
    <row r="220" spans="1:9" ht="12.75">
      <c r="A220" s="67" t="s">
        <v>941</v>
      </c>
      <c r="B220" s="47"/>
      <c r="C220" s="80" t="s">
        <v>499</v>
      </c>
      <c r="D220" s="80" t="s">
        <v>609</v>
      </c>
      <c r="E220" s="68" t="s">
        <v>949</v>
      </c>
      <c r="F220" s="44"/>
      <c r="G220" s="45">
        <f>G222</f>
        <v>171178310</v>
      </c>
      <c r="I220" s="5"/>
    </row>
    <row r="221" spans="1:9" ht="12.75">
      <c r="A221" s="67" t="s">
        <v>950</v>
      </c>
      <c r="B221" s="47"/>
      <c r="C221" s="80" t="s">
        <v>499</v>
      </c>
      <c r="D221" s="80" t="s">
        <v>609</v>
      </c>
      <c r="E221" s="68" t="s">
        <v>959</v>
      </c>
      <c r="F221" s="44"/>
      <c r="G221" s="45">
        <f>G222</f>
        <v>171178310</v>
      </c>
      <c r="I221" s="5"/>
    </row>
    <row r="222" spans="1:9" ht="26.25" customHeight="1">
      <c r="A222" s="285" t="s">
        <v>951</v>
      </c>
      <c r="B222" s="47"/>
      <c r="C222" s="80" t="s">
        <v>499</v>
      </c>
      <c r="D222" s="80" t="s">
        <v>609</v>
      </c>
      <c r="E222" s="64" t="s">
        <v>940</v>
      </c>
      <c r="F222" s="44"/>
      <c r="G222" s="45">
        <f>G223</f>
        <v>171178310</v>
      </c>
      <c r="I222" s="5"/>
    </row>
    <row r="223" spans="1:9" ht="15.75" customHeight="1">
      <c r="A223" s="262" t="s">
        <v>209</v>
      </c>
      <c r="B223" s="110"/>
      <c r="C223" s="263" t="s">
        <v>499</v>
      </c>
      <c r="D223" s="263" t="s">
        <v>609</v>
      </c>
      <c r="E223" s="64" t="s">
        <v>940</v>
      </c>
      <c r="F223" s="253">
        <v>200</v>
      </c>
      <c r="G223" s="255">
        <f>171178311-1</f>
        <v>171178310</v>
      </c>
      <c r="I223" s="5"/>
    </row>
    <row r="224" spans="1:9" ht="38.25">
      <c r="A224" s="37" t="s">
        <v>445</v>
      </c>
      <c r="B224" s="113"/>
      <c r="C224" s="80" t="s">
        <v>499</v>
      </c>
      <c r="D224" s="80" t="s">
        <v>609</v>
      </c>
      <c r="E224" s="64" t="s">
        <v>32</v>
      </c>
      <c r="F224" s="44"/>
      <c r="G224" s="45">
        <f>G225</f>
        <v>35481.56</v>
      </c>
      <c r="I224" s="5"/>
    </row>
    <row r="225" spans="1:9" ht="25.5">
      <c r="A225" s="38" t="s">
        <v>971</v>
      </c>
      <c r="B225" s="113"/>
      <c r="C225" s="80" t="s">
        <v>499</v>
      </c>
      <c r="D225" s="80" t="s">
        <v>609</v>
      </c>
      <c r="E225" s="64" t="s">
        <v>974</v>
      </c>
      <c r="F225" s="44"/>
      <c r="G225" s="45">
        <f>G226</f>
        <v>35481.56</v>
      </c>
      <c r="I225" s="5"/>
    </row>
    <row r="226" spans="1:9" ht="12.75">
      <c r="A226" s="285" t="s">
        <v>972</v>
      </c>
      <c r="B226" s="113"/>
      <c r="C226" s="80" t="s">
        <v>499</v>
      </c>
      <c r="D226" s="80" t="s">
        <v>609</v>
      </c>
      <c r="E226" s="64" t="s">
        <v>975</v>
      </c>
      <c r="F226" s="44"/>
      <c r="G226" s="45">
        <f>G227</f>
        <v>35481.56</v>
      </c>
      <c r="I226" s="5"/>
    </row>
    <row r="227" spans="1:9" ht="12.75">
      <c r="A227" s="285" t="s">
        <v>973</v>
      </c>
      <c r="B227" s="113"/>
      <c r="C227" s="80" t="s">
        <v>499</v>
      </c>
      <c r="D227" s="80" t="s">
        <v>609</v>
      </c>
      <c r="E227" s="64" t="s">
        <v>976</v>
      </c>
      <c r="F227" s="44"/>
      <c r="G227" s="45">
        <f>G228</f>
        <v>35481.56</v>
      </c>
      <c r="I227" s="5"/>
    </row>
    <row r="228" spans="1:9" ht="18" customHeight="1">
      <c r="A228" s="285" t="s">
        <v>209</v>
      </c>
      <c r="B228" s="113"/>
      <c r="C228" s="80" t="s">
        <v>499</v>
      </c>
      <c r="D228" s="80" t="s">
        <v>609</v>
      </c>
      <c r="E228" s="64" t="s">
        <v>976</v>
      </c>
      <c r="F228" s="44" t="s">
        <v>70</v>
      </c>
      <c r="G228" s="45">
        <v>35481.56</v>
      </c>
      <c r="I228" s="5"/>
    </row>
    <row r="229" spans="1:9" ht="12.75">
      <c r="A229" s="88" t="s">
        <v>525</v>
      </c>
      <c r="B229" s="104"/>
      <c r="C229" s="20" t="s">
        <v>610</v>
      </c>
      <c r="D229" s="56" t="s">
        <v>428</v>
      </c>
      <c r="E229" s="20" t="s">
        <v>83</v>
      </c>
      <c r="F229" s="20" t="s">
        <v>83</v>
      </c>
      <c r="G229" s="22">
        <f>G230+G243+G286+G298</f>
        <v>339055936.45</v>
      </c>
      <c r="I229" s="5"/>
    </row>
    <row r="230" spans="1:9" ht="12.75">
      <c r="A230" s="38" t="s">
        <v>526</v>
      </c>
      <c r="B230" s="105"/>
      <c r="C230" s="24" t="s">
        <v>610</v>
      </c>
      <c r="D230" s="24" t="s">
        <v>495</v>
      </c>
      <c r="E230" s="24" t="s">
        <v>83</v>
      </c>
      <c r="F230" s="24" t="s">
        <v>83</v>
      </c>
      <c r="G230" s="25">
        <f>G231</f>
        <v>102028808.64</v>
      </c>
      <c r="I230" s="5"/>
    </row>
    <row r="231" spans="1:9" ht="25.5">
      <c r="A231" s="37" t="s">
        <v>256</v>
      </c>
      <c r="B231" s="106"/>
      <c r="C231" s="27" t="s">
        <v>610</v>
      </c>
      <c r="D231" s="27" t="s">
        <v>495</v>
      </c>
      <c r="E231" s="40" t="s">
        <v>521</v>
      </c>
      <c r="F231" s="27" t="s">
        <v>83</v>
      </c>
      <c r="G231" s="25">
        <f>G232</f>
        <v>102028808.64</v>
      </c>
      <c r="I231" s="5"/>
    </row>
    <row r="232" spans="1:9" ht="25.5">
      <c r="A232" s="38" t="s">
        <v>257</v>
      </c>
      <c r="B232" s="107"/>
      <c r="C232" s="27" t="s">
        <v>610</v>
      </c>
      <c r="D232" s="27" t="s">
        <v>495</v>
      </c>
      <c r="E232" s="41" t="s">
        <v>522</v>
      </c>
      <c r="F232" s="28" t="s">
        <v>83</v>
      </c>
      <c r="G232" s="25">
        <f>G233</f>
        <v>102028808.64</v>
      </c>
      <c r="I232" s="5"/>
    </row>
    <row r="233" spans="1:9" ht="12.75">
      <c r="A233" s="285" t="s">
        <v>422</v>
      </c>
      <c r="B233" s="108"/>
      <c r="C233" s="27" t="s">
        <v>610</v>
      </c>
      <c r="D233" s="27" t="s">
        <v>495</v>
      </c>
      <c r="E233" s="40" t="s">
        <v>523</v>
      </c>
      <c r="F233" s="28"/>
      <c r="G233" s="25">
        <f>G234+G237+G241</f>
        <v>102028808.64</v>
      </c>
      <c r="I233" s="5"/>
    </row>
    <row r="234" spans="1:9" ht="63.75">
      <c r="A234" s="26" t="s">
        <v>277</v>
      </c>
      <c r="B234" s="47"/>
      <c r="C234" s="27" t="s">
        <v>610</v>
      </c>
      <c r="D234" s="27" t="s">
        <v>495</v>
      </c>
      <c r="E234" s="40" t="s">
        <v>278</v>
      </c>
      <c r="F234" s="27" t="s">
        <v>83</v>
      </c>
      <c r="G234" s="25">
        <f>SUM(G235:G236)</f>
        <v>58500483</v>
      </c>
      <c r="I234" s="5"/>
    </row>
    <row r="235" spans="1:9" ht="38.25">
      <c r="A235" s="26" t="s">
        <v>682</v>
      </c>
      <c r="B235" s="47"/>
      <c r="C235" s="27" t="s">
        <v>610</v>
      </c>
      <c r="D235" s="27" t="s">
        <v>495</v>
      </c>
      <c r="E235" s="40" t="s">
        <v>278</v>
      </c>
      <c r="F235" s="27" t="s">
        <v>556</v>
      </c>
      <c r="G235" s="30">
        <v>58042931</v>
      </c>
      <c r="I235" s="5"/>
    </row>
    <row r="236" spans="1:9" ht="16.5" customHeight="1">
      <c r="A236" s="26" t="s">
        <v>209</v>
      </c>
      <c r="B236" s="47"/>
      <c r="C236" s="27" t="s">
        <v>610</v>
      </c>
      <c r="D236" s="27" t="s">
        <v>495</v>
      </c>
      <c r="E236" s="40" t="s">
        <v>278</v>
      </c>
      <c r="F236" s="27" t="s">
        <v>70</v>
      </c>
      <c r="G236" s="30">
        <v>457552</v>
      </c>
      <c r="I236" s="5"/>
    </row>
    <row r="237" spans="1:9" ht="12.75">
      <c r="A237" s="26" t="s">
        <v>460</v>
      </c>
      <c r="B237" s="28"/>
      <c r="C237" s="27" t="s">
        <v>610</v>
      </c>
      <c r="D237" s="27" t="s">
        <v>495</v>
      </c>
      <c r="E237" s="40" t="s">
        <v>279</v>
      </c>
      <c r="F237" s="27"/>
      <c r="G237" s="25">
        <f>SUM(G238:G240)</f>
        <v>43528325.64</v>
      </c>
      <c r="I237" s="5"/>
    </row>
    <row r="238" spans="1:9" ht="38.25">
      <c r="A238" s="26" t="s">
        <v>682</v>
      </c>
      <c r="B238" s="47"/>
      <c r="C238" s="27" t="s">
        <v>610</v>
      </c>
      <c r="D238" s="27" t="s">
        <v>495</v>
      </c>
      <c r="E238" s="40" t="s">
        <v>279</v>
      </c>
      <c r="F238" s="27">
        <v>100</v>
      </c>
      <c r="G238" s="30">
        <v>18124810</v>
      </c>
      <c r="I238" s="5"/>
    </row>
    <row r="239" spans="1:9" ht="18" customHeight="1">
      <c r="A239" s="26" t="s">
        <v>209</v>
      </c>
      <c r="B239" s="47"/>
      <c r="C239" s="27" t="s">
        <v>610</v>
      </c>
      <c r="D239" s="27" t="s">
        <v>495</v>
      </c>
      <c r="E239" s="40" t="s">
        <v>279</v>
      </c>
      <c r="F239" s="27">
        <v>200</v>
      </c>
      <c r="G239" s="30">
        <v>23150067.64</v>
      </c>
      <c r="I239" s="5"/>
    </row>
    <row r="240" spans="1:9" ht="12.75">
      <c r="A240" s="26" t="s">
        <v>73</v>
      </c>
      <c r="B240" s="47"/>
      <c r="C240" s="27" t="s">
        <v>610</v>
      </c>
      <c r="D240" s="27" t="s">
        <v>495</v>
      </c>
      <c r="E240" s="40" t="s">
        <v>279</v>
      </c>
      <c r="F240" s="27">
        <v>800</v>
      </c>
      <c r="G240" s="30">
        <v>2253448</v>
      </c>
      <c r="I240" s="5"/>
    </row>
    <row r="241" spans="1:9" ht="25.5" hidden="1">
      <c r="A241" s="31" t="s">
        <v>143</v>
      </c>
      <c r="B241" s="47"/>
      <c r="C241" s="35" t="s">
        <v>610</v>
      </c>
      <c r="D241" s="35" t="s">
        <v>495</v>
      </c>
      <c r="E241" s="34" t="s">
        <v>144</v>
      </c>
      <c r="F241" s="35"/>
      <c r="G241" s="30">
        <f>G242</f>
        <v>0</v>
      </c>
      <c r="I241" s="5"/>
    </row>
    <row r="242" spans="1:9" ht="25.5" hidden="1">
      <c r="A242" s="291" t="s">
        <v>145</v>
      </c>
      <c r="B242" s="47"/>
      <c r="C242" s="35" t="s">
        <v>610</v>
      </c>
      <c r="D242" s="35" t="s">
        <v>495</v>
      </c>
      <c r="E242" s="34" t="s">
        <v>144</v>
      </c>
      <c r="F242" s="35">
        <v>200</v>
      </c>
      <c r="G242" s="30"/>
      <c r="I242" s="5"/>
    </row>
    <row r="243" spans="1:9" ht="12.75">
      <c r="A243" s="38" t="s">
        <v>527</v>
      </c>
      <c r="B243" s="105"/>
      <c r="C243" s="24" t="s">
        <v>610</v>
      </c>
      <c r="D243" s="24" t="s">
        <v>497</v>
      </c>
      <c r="E243" s="24" t="s">
        <v>83</v>
      </c>
      <c r="F243" s="24" t="s">
        <v>83</v>
      </c>
      <c r="G243" s="25">
        <f>G244</f>
        <v>212717789</v>
      </c>
      <c r="I243" s="5"/>
    </row>
    <row r="244" spans="1:9" ht="25.5">
      <c r="A244" s="37" t="s">
        <v>258</v>
      </c>
      <c r="B244" s="106"/>
      <c r="C244" s="27" t="s">
        <v>610</v>
      </c>
      <c r="D244" s="27" t="s">
        <v>497</v>
      </c>
      <c r="E244" s="40" t="s">
        <v>521</v>
      </c>
      <c r="F244" s="27" t="s">
        <v>83</v>
      </c>
      <c r="G244" s="25">
        <f>G245+G282</f>
        <v>212717789</v>
      </c>
      <c r="I244" s="5"/>
    </row>
    <row r="245" spans="1:9" ht="25.5">
      <c r="A245" s="38" t="s">
        <v>257</v>
      </c>
      <c r="B245" s="107"/>
      <c r="C245" s="27" t="s">
        <v>610</v>
      </c>
      <c r="D245" s="27" t="s">
        <v>497</v>
      </c>
      <c r="E245" s="40" t="s">
        <v>522</v>
      </c>
      <c r="F245" s="28" t="s">
        <v>83</v>
      </c>
      <c r="G245" s="25">
        <f>G246+G253+G279+G251+G264</f>
        <v>212717789</v>
      </c>
      <c r="I245" s="5"/>
    </row>
    <row r="246" spans="1:9" ht="12.75">
      <c r="A246" s="285" t="s">
        <v>424</v>
      </c>
      <c r="B246" s="108"/>
      <c r="C246" s="27" t="s">
        <v>610</v>
      </c>
      <c r="D246" s="27" t="s">
        <v>497</v>
      </c>
      <c r="E246" s="40" t="s">
        <v>280</v>
      </c>
      <c r="F246" s="28"/>
      <c r="G246" s="25">
        <f>G247+G249</f>
        <v>127436086</v>
      </c>
      <c r="I246" s="5"/>
    </row>
    <row r="247" spans="1:9" ht="63.75">
      <c r="A247" s="26" t="s">
        <v>637</v>
      </c>
      <c r="B247" s="47"/>
      <c r="C247" s="27" t="s">
        <v>610</v>
      </c>
      <c r="D247" s="27" t="s">
        <v>497</v>
      </c>
      <c r="E247" s="40" t="s">
        <v>281</v>
      </c>
      <c r="F247" s="27" t="s">
        <v>83</v>
      </c>
      <c r="G247" s="25">
        <f>G248</f>
        <v>105283590</v>
      </c>
      <c r="I247" s="5"/>
    </row>
    <row r="248" spans="1:9" ht="25.5">
      <c r="A248" s="26" t="s">
        <v>86</v>
      </c>
      <c r="B248" s="47"/>
      <c r="C248" s="27" t="s">
        <v>610</v>
      </c>
      <c r="D248" s="27" t="s">
        <v>497</v>
      </c>
      <c r="E248" s="40" t="s">
        <v>281</v>
      </c>
      <c r="F248" s="27">
        <v>600</v>
      </c>
      <c r="G248" s="30">
        <v>105283590</v>
      </c>
      <c r="I248" s="5"/>
    </row>
    <row r="249" spans="1:9" ht="12.75">
      <c r="A249" s="26" t="s">
        <v>460</v>
      </c>
      <c r="B249" s="28"/>
      <c r="C249" s="27" t="s">
        <v>610</v>
      </c>
      <c r="D249" s="27" t="s">
        <v>497</v>
      </c>
      <c r="E249" s="40" t="s">
        <v>282</v>
      </c>
      <c r="F249" s="27"/>
      <c r="G249" s="25">
        <f>G250</f>
        <v>22152496</v>
      </c>
      <c r="I249" s="5"/>
    </row>
    <row r="250" spans="1:9" ht="25.5">
      <c r="A250" s="26" t="s">
        <v>86</v>
      </c>
      <c r="B250" s="47"/>
      <c r="C250" s="27" t="s">
        <v>610</v>
      </c>
      <c r="D250" s="27" t="s">
        <v>497</v>
      </c>
      <c r="E250" s="40" t="s">
        <v>282</v>
      </c>
      <c r="F250" s="27">
        <v>600</v>
      </c>
      <c r="G250" s="30">
        <v>22152496</v>
      </c>
      <c r="I250" s="5"/>
    </row>
    <row r="251" spans="1:9" ht="63.75">
      <c r="A251" s="26" t="s">
        <v>966</v>
      </c>
      <c r="B251" s="47"/>
      <c r="C251" s="27" t="s">
        <v>610</v>
      </c>
      <c r="D251" s="27" t="s">
        <v>497</v>
      </c>
      <c r="E251" s="40" t="s">
        <v>967</v>
      </c>
      <c r="F251" s="27"/>
      <c r="G251" s="30">
        <f>G252</f>
        <v>6483960</v>
      </c>
      <c r="I251" s="5"/>
    </row>
    <row r="252" spans="1:9" ht="28.5" customHeight="1">
      <c r="A252" s="26" t="s">
        <v>86</v>
      </c>
      <c r="B252" s="47"/>
      <c r="C252" s="27" t="s">
        <v>610</v>
      </c>
      <c r="D252" s="27" t="s">
        <v>497</v>
      </c>
      <c r="E252" s="40" t="s">
        <v>967</v>
      </c>
      <c r="F252" s="27">
        <v>600</v>
      </c>
      <c r="G252" s="30">
        <v>6483960</v>
      </c>
      <c r="I252" s="5"/>
    </row>
    <row r="253" spans="1:9" ht="12.75">
      <c r="A253" s="285" t="s">
        <v>425</v>
      </c>
      <c r="B253" s="108"/>
      <c r="C253" s="27" t="s">
        <v>610</v>
      </c>
      <c r="D253" s="27" t="s">
        <v>497</v>
      </c>
      <c r="E253" s="40" t="s">
        <v>283</v>
      </c>
      <c r="F253" s="27"/>
      <c r="G253" s="30">
        <f>G254+G258+G260+G262+G277+G272+G274+G256</f>
        <v>12882079</v>
      </c>
      <c r="I253" s="5"/>
    </row>
    <row r="254" spans="1:9" ht="29.25" customHeight="1">
      <c r="A254" s="285" t="s">
        <v>363</v>
      </c>
      <c r="B254" s="108"/>
      <c r="C254" s="27" t="s">
        <v>610</v>
      </c>
      <c r="D254" s="27" t="s">
        <v>497</v>
      </c>
      <c r="E254" s="40" t="s">
        <v>364</v>
      </c>
      <c r="F254" s="27"/>
      <c r="G254" s="30">
        <f>G255</f>
        <v>6417054</v>
      </c>
      <c r="I254" s="5"/>
    </row>
    <row r="255" spans="1:9" ht="27.75" customHeight="1">
      <c r="A255" s="26" t="s">
        <v>86</v>
      </c>
      <c r="B255" s="108"/>
      <c r="C255" s="27" t="s">
        <v>610</v>
      </c>
      <c r="D255" s="27" t="s">
        <v>497</v>
      </c>
      <c r="E255" s="40" t="s">
        <v>364</v>
      </c>
      <c r="F255" s="27">
        <v>600</v>
      </c>
      <c r="G255" s="30">
        <v>6417054</v>
      </c>
      <c r="I255" s="5"/>
    </row>
    <row r="256" spans="1:9" ht="25.5" hidden="1">
      <c r="A256" s="63" t="s">
        <v>667</v>
      </c>
      <c r="B256" s="108"/>
      <c r="C256" s="27" t="s">
        <v>610</v>
      </c>
      <c r="D256" s="27" t="s">
        <v>497</v>
      </c>
      <c r="E256" s="40" t="s">
        <v>668</v>
      </c>
      <c r="F256" s="27"/>
      <c r="G256" s="25">
        <f>G257</f>
        <v>0</v>
      </c>
      <c r="I256" s="5"/>
    </row>
    <row r="257" spans="1:9" ht="27.75" customHeight="1" hidden="1">
      <c r="A257" s="26" t="s">
        <v>86</v>
      </c>
      <c r="B257" s="108"/>
      <c r="C257" s="27" t="s">
        <v>610</v>
      </c>
      <c r="D257" s="27" t="s">
        <v>497</v>
      </c>
      <c r="E257" s="40" t="s">
        <v>668</v>
      </c>
      <c r="F257" s="27">
        <v>600</v>
      </c>
      <c r="G257" s="30"/>
      <c r="I257" s="5"/>
    </row>
    <row r="258" spans="1:9" ht="40.5" customHeight="1">
      <c r="A258" s="285" t="s">
        <v>693</v>
      </c>
      <c r="B258" s="108"/>
      <c r="C258" s="27" t="s">
        <v>610</v>
      </c>
      <c r="D258" s="27" t="s">
        <v>497</v>
      </c>
      <c r="E258" s="40" t="s">
        <v>694</v>
      </c>
      <c r="F258" s="27"/>
      <c r="G258" s="25">
        <f>G259</f>
        <v>316634</v>
      </c>
      <c r="I258" s="5"/>
    </row>
    <row r="259" spans="1:9" ht="30.75" customHeight="1">
      <c r="A259" s="26" t="s">
        <v>86</v>
      </c>
      <c r="B259" s="47"/>
      <c r="C259" s="27" t="s">
        <v>610</v>
      </c>
      <c r="D259" s="27" t="s">
        <v>497</v>
      </c>
      <c r="E259" s="40" t="s">
        <v>694</v>
      </c>
      <c r="F259" s="27">
        <v>600</v>
      </c>
      <c r="G259" s="30">
        <v>316634</v>
      </c>
      <c r="I259" s="5"/>
    </row>
    <row r="260" spans="1:9" ht="38.25">
      <c r="A260" s="63" t="s">
        <v>274</v>
      </c>
      <c r="B260" s="112"/>
      <c r="C260" s="27" t="s">
        <v>610</v>
      </c>
      <c r="D260" s="27" t="s">
        <v>497</v>
      </c>
      <c r="E260" s="40" t="s">
        <v>284</v>
      </c>
      <c r="F260" s="27"/>
      <c r="G260" s="25">
        <f>G261</f>
        <v>3068740</v>
      </c>
      <c r="I260" s="5"/>
    </row>
    <row r="261" spans="1:9" ht="27" customHeight="1">
      <c r="A261" s="26" t="s">
        <v>86</v>
      </c>
      <c r="B261" s="47"/>
      <c r="C261" s="27" t="s">
        <v>610</v>
      </c>
      <c r="D261" s="27" t="s">
        <v>497</v>
      </c>
      <c r="E261" s="40" t="s">
        <v>284</v>
      </c>
      <c r="F261" s="27">
        <v>600</v>
      </c>
      <c r="G261" s="30">
        <v>3068740</v>
      </c>
      <c r="I261" s="5"/>
    </row>
    <row r="262" spans="1:9" ht="12.75">
      <c r="A262" s="26" t="s">
        <v>460</v>
      </c>
      <c r="B262" s="47"/>
      <c r="C262" s="27" t="s">
        <v>610</v>
      </c>
      <c r="D262" s="27" t="s">
        <v>497</v>
      </c>
      <c r="E262" s="40" t="s">
        <v>362</v>
      </c>
      <c r="F262" s="27"/>
      <c r="G262" s="30">
        <f>G263</f>
        <v>1951013</v>
      </c>
      <c r="I262" s="5"/>
    </row>
    <row r="263" spans="1:9" ht="25.5" customHeight="1">
      <c r="A263" s="26" t="s">
        <v>86</v>
      </c>
      <c r="B263" s="47"/>
      <c r="C263" s="27" t="s">
        <v>610</v>
      </c>
      <c r="D263" s="27" t="s">
        <v>497</v>
      </c>
      <c r="E263" s="40" t="s">
        <v>362</v>
      </c>
      <c r="F263" s="27">
        <v>600</v>
      </c>
      <c r="G263" s="30">
        <v>1951013</v>
      </c>
      <c r="I263" s="5"/>
    </row>
    <row r="264" spans="1:9" ht="63.75">
      <c r="A264" s="285" t="s">
        <v>928</v>
      </c>
      <c r="B264" s="47"/>
      <c r="C264" s="27" t="s">
        <v>610</v>
      </c>
      <c r="D264" s="27" t="s">
        <v>497</v>
      </c>
      <c r="E264" s="40" t="s">
        <v>875</v>
      </c>
      <c r="F264" s="27"/>
      <c r="G264" s="30">
        <f>G265+G269+G267</f>
        <v>65915664</v>
      </c>
      <c r="I264" s="5"/>
    </row>
    <row r="265" spans="1:9" ht="38.25">
      <c r="A265" s="26" t="s">
        <v>942</v>
      </c>
      <c r="B265" s="47"/>
      <c r="C265" s="27" t="s">
        <v>610</v>
      </c>
      <c r="D265" s="27" t="s">
        <v>497</v>
      </c>
      <c r="E265" s="40" t="s">
        <v>958</v>
      </c>
      <c r="F265" s="27"/>
      <c r="G265" s="30">
        <f>G266</f>
        <v>63766132</v>
      </c>
      <c r="I265" s="5"/>
    </row>
    <row r="266" spans="1:9" ht="25.5">
      <c r="A266" s="26" t="s">
        <v>86</v>
      </c>
      <c r="B266" s="47"/>
      <c r="C266" s="27" t="s">
        <v>610</v>
      </c>
      <c r="D266" s="27" t="s">
        <v>497</v>
      </c>
      <c r="E266" s="40" t="s">
        <v>958</v>
      </c>
      <c r="F266" s="27" t="s">
        <v>75</v>
      </c>
      <c r="G266" s="30">
        <v>63766132</v>
      </c>
      <c r="I266" s="5"/>
    </row>
    <row r="267" spans="1:9" ht="25.5">
      <c r="A267" s="26" t="s">
        <v>904</v>
      </c>
      <c r="B267" s="47"/>
      <c r="C267" s="27" t="s">
        <v>610</v>
      </c>
      <c r="D267" s="27" t="s">
        <v>497</v>
      </c>
      <c r="E267" s="40" t="s">
        <v>905</v>
      </c>
      <c r="F267" s="27"/>
      <c r="G267" s="30">
        <f>G268</f>
        <v>2106541</v>
      </c>
      <c r="I267" s="5"/>
    </row>
    <row r="268" spans="1:9" ht="30" customHeight="1">
      <c r="A268" s="26" t="s">
        <v>86</v>
      </c>
      <c r="B268" s="47"/>
      <c r="C268" s="27" t="s">
        <v>610</v>
      </c>
      <c r="D268" s="27" t="s">
        <v>497</v>
      </c>
      <c r="E268" s="40" t="s">
        <v>905</v>
      </c>
      <c r="F268" s="27">
        <v>600</v>
      </c>
      <c r="G268" s="30">
        <v>2106541</v>
      </c>
      <c r="I268" s="5"/>
    </row>
    <row r="269" spans="1:9" ht="25.5">
      <c r="A269" s="82" t="s">
        <v>878</v>
      </c>
      <c r="B269" s="47"/>
      <c r="C269" s="27" t="s">
        <v>610</v>
      </c>
      <c r="D269" s="27" t="s">
        <v>497</v>
      </c>
      <c r="E269" s="40" t="s">
        <v>879</v>
      </c>
      <c r="F269" s="27"/>
      <c r="G269" s="30">
        <f>G270</f>
        <v>42991</v>
      </c>
      <c r="I269" s="5"/>
    </row>
    <row r="270" spans="1:9" ht="28.5" customHeight="1">
      <c r="A270" s="26" t="s">
        <v>86</v>
      </c>
      <c r="B270" s="47"/>
      <c r="C270" s="27" t="s">
        <v>610</v>
      </c>
      <c r="D270" s="27" t="s">
        <v>497</v>
      </c>
      <c r="E270" s="40" t="s">
        <v>879</v>
      </c>
      <c r="F270" s="27" t="s">
        <v>75</v>
      </c>
      <c r="G270" s="30">
        <v>42991</v>
      </c>
      <c r="I270" s="5"/>
    </row>
    <row r="271" spans="1:9" ht="12.75">
      <c r="A271" s="292" t="s">
        <v>945</v>
      </c>
      <c r="B271" s="47"/>
      <c r="C271" s="35" t="s">
        <v>610</v>
      </c>
      <c r="D271" s="35" t="s">
        <v>497</v>
      </c>
      <c r="E271" s="34" t="s">
        <v>944</v>
      </c>
      <c r="F271" s="35"/>
      <c r="G271" s="30">
        <f>G272</f>
        <v>1128638</v>
      </c>
      <c r="I271" s="5"/>
    </row>
    <row r="272" spans="1:9" ht="38.25">
      <c r="A272" s="292" t="s">
        <v>963</v>
      </c>
      <c r="B272" s="47"/>
      <c r="C272" s="35" t="s">
        <v>610</v>
      </c>
      <c r="D272" s="35" t="s">
        <v>497</v>
      </c>
      <c r="E272" s="34" t="s">
        <v>964</v>
      </c>
      <c r="F272" s="35"/>
      <c r="G272" s="30">
        <f>G273</f>
        <v>1128638</v>
      </c>
      <c r="I272" s="5"/>
    </row>
    <row r="273" spans="1:9" ht="25.5">
      <c r="A273" s="31" t="s">
        <v>86</v>
      </c>
      <c r="B273" s="47"/>
      <c r="C273" s="35" t="s">
        <v>610</v>
      </c>
      <c r="D273" s="35" t="s">
        <v>497</v>
      </c>
      <c r="E273" s="34" t="s">
        <v>964</v>
      </c>
      <c r="F273" s="35">
        <v>600</v>
      </c>
      <c r="G273" s="30">
        <f>1083944+22121+22573</f>
        <v>1128638</v>
      </c>
      <c r="I273" s="5"/>
    </row>
    <row r="274" spans="1:9" ht="12.75" hidden="1">
      <c r="A274" s="292" t="s">
        <v>102</v>
      </c>
      <c r="B274" s="47"/>
      <c r="C274" s="35" t="s">
        <v>610</v>
      </c>
      <c r="D274" s="35" t="s">
        <v>497</v>
      </c>
      <c r="E274" s="34" t="s">
        <v>58</v>
      </c>
      <c r="F274" s="35"/>
      <c r="G274" s="30">
        <f>G275</f>
        <v>0</v>
      </c>
      <c r="I274" s="5"/>
    </row>
    <row r="275" spans="1:9" ht="25.5" hidden="1">
      <c r="A275" s="292" t="s">
        <v>147</v>
      </c>
      <c r="B275" s="47"/>
      <c r="C275" s="35" t="s">
        <v>610</v>
      </c>
      <c r="D275" s="35" t="s">
        <v>497</v>
      </c>
      <c r="E275" s="34" t="s">
        <v>59</v>
      </c>
      <c r="F275" s="35"/>
      <c r="G275" s="30">
        <f>G276</f>
        <v>0</v>
      </c>
      <c r="I275" s="5"/>
    </row>
    <row r="276" spans="1:9" ht="33.75" customHeight="1" hidden="1">
      <c r="A276" s="31" t="s">
        <v>86</v>
      </c>
      <c r="B276" s="47"/>
      <c r="C276" s="35" t="s">
        <v>610</v>
      </c>
      <c r="D276" s="35" t="s">
        <v>497</v>
      </c>
      <c r="E276" s="34" t="s">
        <v>59</v>
      </c>
      <c r="F276" s="35">
        <v>600</v>
      </c>
      <c r="G276" s="30"/>
      <c r="I276" s="5"/>
    </row>
    <row r="277" spans="1:9" ht="37.5" customHeight="1" hidden="1">
      <c r="A277" s="26"/>
      <c r="B277" s="47"/>
      <c r="C277" s="27"/>
      <c r="D277" s="27"/>
      <c r="E277" s="40"/>
      <c r="F277" s="27"/>
      <c r="G277" s="30">
        <f>G278</f>
        <v>0</v>
      </c>
      <c r="I277" s="5"/>
    </row>
    <row r="278" spans="1:9" ht="30" customHeight="1" hidden="1">
      <c r="A278" s="26"/>
      <c r="B278" s="47"/>
      <c r="C278" s="27"/>
      <c r="D278" s="27"/>
      <c r="E278" s="40"/>
      <c r="F278" s="27"/>
      <c r="G278" s="30"/>
      <c r="I278" s="5"/>
    </row>
    <row r="279" spans="1:9" ht="30" customHeight="1" hidden="1">
      <c r="A279" s="289" t="s">
        <v>102</v>
      </c>
      <c r="B279" s="47"/>
      <c r="C279" s="27" t="s">
        <v>610</v>
      </c>
      <c r="D279" s="27" t="s">
        <v>497</v>
      </c>
      <c r="E279" s="40" t="s">
        <v>58</v>
      </c>
      <c r="F279" s="27"/>
      <c r="G279" s="30">
        <f>G280</f>
        <v>0</v>
      </c>
      <c r="I279" s="5"/>
    </row>
    <row r="280" spans="1:9" ht="30" customHeight="1" hidden="1">
      <c r="A280" s="289" t="s">
        <v>460</v>
      </c>
      <c r="B280" s="47"/>
      <c r="C280" s="27" t="s">
        <v>610</v>
      </c>
      <c r="D280" s="27" t="s">
        <v>497</v>
      </c>
      <c r="E280" s="40" t="s">
        <v>820</v>
      </c>
      <c r="F280" s="27"/>
      <c r="G280" s="30">
        <f>G281</f>
        <v>0</v>
      </c>
      <c r="I280" s="5"/>
    </row>
    <row r="281" spans="1:9" ht="30" customHeight="1" hidden="1">
      <c r="A281" s="26" t="s">
        <v>86</v>
      </c>
      <c r="B281" s="47"/>
      <c r="C281" s="27" t="s">
        <v>610</v>
      </c>
      <c r="D281" s="27" t="s">
        <v>497</v>
      </c>
      <c r="E281" s="40" t="s">
        <v>820</v>
      </c>
      <c r="F281" s="27">
        <v>600</v>
      </c>
      <c r="G281" s="30"/>
      <c r="I281" s="5"/>
    </row>
    <row r="282" spans="1:9" ht="51" hidden="1">
      <c r="A282" s="38" t="s">
        <v>431</v>
      </c>
      <c r="B282" s="47"/>
      <c r="C282" s="27" t="s">
        <v>610</v>
      </c>
      <c r="D282" s="27" t="s">
        <v>497</v>
      </c>
      <c r="E282" s="40" t="s">
        <v>432</v>
      </c>
      <c r="F282" s="27"/>
      <c r="G282" s="30">
        <f>G283</f>
        <v>0</v>
      </c>
      <c r="I282" s="5"/>
    </row>
    <row r="283" spans="1:9" ht="30" customHeight="1" hidden="1">
      <c r="A283" s="26" t="s">
        <v>474</v>
      </c>
      <c r="B283" s="47"/>
      <c r="C283" s="27" t="s">
        <v>610</v>
      </c>
      <c r="D283" s="27" t="s">
        <v>497</v>
      </c>
      <c r="E283" s="40" t="s">
        <v>433</v>
      </c>
      <c r="F283" s="27"/>
      <c r="G283" s="30">
        <f>G284</f>
        <v>0</v>
      </c>
      <c r="I283" s="5"/>
    </row>
    <row r="284" spans="1:9" ht="30" customHeight="1" hidden="1">
      <c r="A284" s="285" t="s">
        <v>200</v>
      </c>
      <c r="B284" s="47"/>
      <c r="C284" s="27" t="s">
        <v>610</v>
      </c>
      <c r="D284" s="27" t="s">
        <v>497</v>
      </c>
      <c r="E284" s="40" t="s">
        <v>434</v>
      </c>
      <c r="F284" s="27"/>
      <c r="G284" s="30">
        <f>G285</f>
        <v>0</v>
      </c>
      <c r="I284" s="5"/>
    </row>
    <row r="285" spans="1:9" ht="30" customHeight="1" hidden="1">
      <c r="A285" s="26" t="s">
        <v>202</v>
      </c>
      <c r="B285" s="47"/>
      <c r="C285" s="27" t="s">
        <v>610</v>
      </c>
      <c r="D285" s="27" t="s">
        <v>497</v>
      </c>
      <c r="E285" s="40" t="s">
        <v>434</v>
      </c>
      <c r="F285" s="27">
        <v>600</v>
      </c>
      <c r="G285" s="30"/>
      <c r="I285" s="5"/>
    </row>
    <row r="286" spans="1:9" ht="12.75">
      <c r="A286" s="38" t="s">
        <v>39</v>
      </c>
      <c r="B286" s="107"/>
      <c r="C286" s="27" t="s">
        <v>610</v>
      </c>
      <c r="D286" s="32" t="s">
        <v>96</v>
      </c>
      <c r="E286" s="40"/>
      <c r="F286" s="27"/>
      <c r="G286" s="25">
        <f>G287</f>
        <v>17483609.810000002</v>
      </c>
      <c r="I286" s="5"/>
    </row>
    <row r="287" spans="1:9" ht="25.5">
      <c r="A287" s="37" t="s">
        <v>256</v>
      </c>
      <c r="B287" s="106"/>
      <c r="C287" s="27" t="s">
        <v>610</v>
      </c>
      <c r="D287" s="32" t="s">
        <v>96</v>
      </c>
      <c r="E287" s="40" t="s">
        <v>521</v>
      </c>
      <c r="F287" s="27"/>
      <c r="G287" s="25">
        <f>G288</f>
        <v>17483609.810000002</v>
      </c>
      <c r="I287" s="5"/>
    </row>
    <row r="288" spans="1:9" ht="38.25">
      <c r="A288" s="38" t="s">
        <v>659</v>
      </c>
      <c r="B288" s="107"/>
      <c r="C288" s="27" t="s">
        <v>610</v>
      </c>
      <c r="D288" s="32" t="s">
        <v>96</v>
      </c>
      <c r="E288" s="41" t="s">
        <v>285</v>
      </c>
      <c r="F288" s="28" t="s">
        <v>83</v>
      </c>
      <c r="G288" s="25">
        <f>G289+G295+G292</f>
        <v>17483609.810000002</v>
      </c>
      <c r="I288" s="5"/>
    </row>
    <row r="289" spans="1:9" ht="25.5">
      <c r="A289" s="285" t="s">
        <v>426</v>
      </c>
      <c r="B289" s="108"/>
      <c r="C289" s="27" t="s">
        <v>610</v>
      </c>
      <c r="D289" s="32" t="s">
        <v>96</v>
      </c>
      <c r="E289" s="40" t="s">
        <v>286</v>
      </c>
      <c r="F289" s="28"/>
      <c r="G289" s="25">
        <f>G290</f>
        <v>8283824</v>
      </c>
      <c r="I289" s="5"/>
    </row>
    <row r="290" spans="1:9" ht="12.75">
      <c r="A290" s="26" t="s">
        <v>460</v>
      </c>
      <c r="B290" s="28"/>
      <c r="C290" s="27" t="s">
        <v>610</v>
      </c>
      <c r="D290" s="32" t="s">
        <v>96</v>
      </c>
      <c r="E290" s="40" t="s">
        <v>287</v>
      </c>
      <c r="F290" s="27" t="s">
        <v>83</v>
      </c>
      <c r="G290" s="25">
        <f>G291</f>
        <v>8283824</v>
      </c>
      <c r="I290" s="5"/>
    </row>
    <row r="291" spans="1:9" ht="25.5">
      <c r="A291" s="26" t="s">
        <v>86</v>
      </c>
      <c r="B291" s="47"/>
      <c r="C291" s="27" t="s">
        <v>610</v>
      </c>
      <c r="D291" s="32" t="s">
        <v>96</v>
      </c>
      <c r="E291" s="40" t="s">
        <v>287</v>
      </c>
      <c r="F291" s="27">
        <v>600</v>
      </c>
      <c r="G291" s="30">
        <v>8283824</v>
      </c>
      <c r="I291" s="5"/>
    </row>
    <row r="292" spans="1:9" ht="25.5">
      <c r="A292" s="26" t="s">
        <v>880</v>
      </c>
      <c r="B292" s="47"/>
      <c r="C292" s="27" t="s">
        <v>610</v>
      </c>
      <c r="D292" s="32" t="s">
        <v>96</v>
      </c>
      <c r="E292" s="40" t="s">
        <v>881</v>
      </c>
      <c r="F292" s="28"/>
      <c r="G292" s="30">
        <f>G293</f>
        <v>9199785.81</v>
      </c>
      <c r="I292" s="5"/>
    </row>
    <row r="293" spans="1:9" ht="12.75">
      <c r="A293" s="26" t="s">
        <v>195</v>
      </c>
      <c r="B293" s="47"/>
      <c r="C293" s="27" t="s">
        <v>610</v>
      </c>
      <c r="D293" s="32" t="s">
        <v>96</v>
      </c>
      <c r="E293" s="40" t="s">
        <v>882</v>
      </c>
      <c r="F293" s="27" t="s">
        <v>83</v>
      </c>
      <c r="G293" s="30">
        <f>G294</f>
        <v>9199785.81</v>
      </c>
      <c r="I293" s="5"/>
    </row>
    <row r="294" spans="1:9" ht="25.5">
      <c r="A294" s="26" t="s">
        <v>86</v>
      </c>
      <c r="B294" s="47"/>
      <c r="C294" s="27" t="s">
        <v>610</v>
      </c>
      <c r="D294" s="32" t="s">
        <v>96</v>
      </c>
      <c r="E294" s="40" t="s">
        <v>882</v>
      </c>
      <c r="F294" s="27">
        <v>600</v>
      </c>
      <c r="G294" s="30">
        <v>9199785.81</v>
      </c>
      <c r="I294" s="5"/>
    </row>
    <row r="295" spans="1:9" ht="12.75" hidden="1">
      <c r="A295" s="289" t="s">
        <v>101</v>
      </c>
      <c r="B295" s="74"/>
      <c r="C295" s="27" t="s">
        <v>610</v>
      </c>
      <c r="D295" s="32" t="s">
        <v>96</v>
      </c>
      <c r="E295" s="40" t="s">
        <v>655</v>
      </c>
      <c r="F295" s="27"/>
      <c r="G295" s="25">
        <f>G296</f>
        <v>0</v>
      </c>
      <c r="I295" s="5"/>
    </row>
    <row r="296" spans="1:9" ht="25.5" hidden="1">
      <c r="A296" s="289" t="s">
        <v>713</v>
      </c>
      <c r="B296" s="74"/>
      <c r="C296" s="27" t="s">
        <v>610</v>
      </c>
      <c r="D296" s="32" t="s">
        <v>96</v>
      </c>
      <c r="E296" s="40" t="s">
        <v>656</v>
      </c>
      <c r="F296" s="27"/>
      <c r="G296" s="25">
        <f>G297</f>
        <v>0</v>
      </c>
      <c r="I296" s="5"/>
    </row>
    <row r="297" spans="1:9" ht="25.5" hidden="1">
      <c r="A297" s="26" t="s">
        <v>86</v>
      </c>
      <c r="B297" s="47"/>
      <c r="C297" s="27" t="s">
        <v>610</v>
      </c>
      <c r="D297" s="32" t="s">
        <v>96</v>
      </c>
      <c r="E297" s="40" t="s">
        <v>656</v>
      </c>
      <c r="F297" s="27">
        <v>600</v>
      </c>
      <c r="G297" s="30"/>
      <c r="I297" s="5"/>
    </row>
    <row r="298" spans="1:9" ht="12.75">
      <c r="A298" s="38" t="s">
        <v>528</v>
      </c>
      <c r="B298" s="105"/>
      <c r="C298" s="24" t="s">
        <v>610</v>
      </c>
      <c r="D298" s="24" t="s">
        <v>97</v>
      </c>
      <c r="E298" s="24" t="s">
        <v>83</v>
      </c>
      <c r="F298" s="24" t="s">
        <v>83</v>
      </c>
      <c r="G298" s="25">
        <f>G299+G312</f>
        <v>6825729</v>
      </c>
      <c r="I298" s="5"/>
    </row>
    <row r="299" spans="1:9" ht="25.5">
      <c r="A299" s="37" t="s">
        <v>258</v>
      </c>
      <c r="B299" s="106"/>
      <c r="C299" s="27" t="s">
        <v>610</v>
      </c>
      <c r="D299" s="27" t="s">
        <v>97</v>
      </c>
      <c r="E299" s="40" t="s">
        <v>521</v>
      </c>
      <c r="F299" s="27" t="s">
        <v>83</v>
      </c>
      <c r="G299" s="25">
        <f>G300+G309</f>
        <v>3945237</v>
      </c>
      <c r="I299" s="5"/>
    </row>
    <row r="300" spans="1:9" ht="38.25">
      <c r="A300" s="38" t="s">
        <v>660</v>
      </c>
      <c r="B300" s="107"/>
      <c r="C300" s="27" t="s">
        <v>610</v>
      </c>
      <c r="D300" s="27" t="s">
        <v>97</v>
      </c>
      <c r="E300" s="40" t="s">
        <v>288</v>
      </c>
      <c r="F300" s="28" t="s">
        <v>83</v>
      </c>
      <c r="G300" s="25">
        <f>G301+G304</f>
        <v>3940237</v>
      </c>
      <c r="I300" s="5"/>
    </row>
    <row r="301" spans="1:9" ht="38.25">
      <c r="A301" s="285" t="s">
        <v>427</v>
      </c>
      <c r="B301" s="108"/>
      <c r="C301" s="27" t="s">
        <v>610</v>
      </c>
      <c r="D301" s="27" t="s">
        <v>97</v>
      </c>
      <c r="E301" s="40" t="s">
        <v>289</v>
      </c>
      <c r="F301" s="28"/>
      <c r="G301" s="25">
        <f>G302</f>
        <v>252894</v>
      </c>
      <c r="I301" s="5"/>
    </row>
    <row r="302" spans="1:9" ht="25.5">
      <c r="A302" s="26" t="s">
        <v>560</v>
      </c>
      <c r="B302" s="47"/>
      <c r="C302" s="27" t="s">
        <v>610</v>
      </c>
      <c r="D302" s="27" t="s">
        <v>97</v>
      </c>
      <c r="E302" s="40" t="s">
        <v>290</v>
      </c>
      <c r="F302" s="27"/>
      <c r="G302" s="25">
        <f>G303</f>
        <v>252894</v>
      </c>
      <c r="I302" s="5"/>
    </row>
    <row r="303" spans="1:9" ht="38.25">
      <c r="A303" s="26" t="s">
        <v>682</v>
      </c>
      <c r="B303" s="47"/>
      <c r="C303" s="27" t="s">
        <v>610</v>
      </c>
      <c r="D303" s="27" t="s">
        <v>97</v>
      </c>
      <c r="E303" s="40" t="s">
        <v>290</v>
      </c>
      <c r="F303" s="27">
        <v>100</v>
      </c>
      <c r="G303" s="30">
        <v>252894</v>
      </c>
      <c r="I303" s="5"/>
    </row>
    <row r="304" spans="1:9" ht="25.5">
      <c r="A304" s="285" t="s">
        <v>305</v>
      </c>
      <c r="B304" s="108"/>
      <c r="C304" s="27" t="s">
        <v>610</v>
      </c>
      <c r="D304" s="27" t="s">
        <v>97</v>
      </c>
      <c r="E304" s="40" t="s">
        <v>292</v>
      </c>
      <c r="F304" s="27"/>
      <c r="G304" s="25">
        <f>G305</f>
        <v>3687343</v>
      </c>
      <c r="I304" s="5"/>
    </row>
    <row r="305" spans="1:9" ht="12.75">
      <c r="A305" s="26" t="s">
        <v>460</v>
      </c>
      <c r="B305" s="28"/>
      <c r="C305" s="27" t="s">
        <v>610</v>
      </c>
      <c r="D305" s="27" t="s">
        <v>97</v>
      </c>
      <c r="E305" s="40" t="s">
        <v>293</v>
      </c>
      <c r="F305" s="27" t="s">
        <v>83</v>
      </c>
      <c r="G305" s="25">
        <f>SUM(G306:G308)</f>
        <v>3687343</v>
      </c>
      <c r="I305" s="5"/>
    </row>
    <row r="306" spans="1:9" ht="38.25">
      <c r="A306" s="26" t="s">
        <v>682</v>
      </c>
      <c r="B306" s="47"/>
      <c r="C306" s="27" t="s">
        <v>610</v>
      </c>
      <c r="D306" s="27" t="s">
        <v>97</v>
      </c>
      <c r="E306" s="40" t="s">
        <v>293</v>
      </c>
      <c r="F306" s="27" t="s">
        <v>556</v>
      </c>
      <c r="G306" s="30">
        <v>3066976</v>
      </c>
      <c r="I306" s="5"/>
    </row>
    <row r="307" spans="1:9" ht="13.5" customHeight="1">
      <c r="A307" s="26" t="s">
        <v>209</v>
      </c>
      <c r="B307" s="47"/>
      <c r="C307" s="27" t="s">
        <v>610</v>
      </c>
      <c r="D307" s="27" t="s">
        <v>97</v>
      </c>
      <c r="E307" s="40" t="s">
        <v>293</v>
      </c>
      <c r="F307" s="27" t="s">
        <v>70</v>
      </c>
      <c r="G307" s="30">
        <v>615290</v>
      </c>
      <c r="I307" s="5"/>
    </row>
    <row r="308" spans="1:9" ht="12.75">
      <c r="A308" s="49" t="s">
        <v>73</v>
      </c>
      <c r="B308" s="110"/>
      <c r="C308" s="50" t="s">
        <v>610</v>
      </c>
      <c r="D308" s="50" t="s">
        <v>97</v>
      </c>
      <c r="E308" s="51" t="s">
        <v>293</v>
      </c>
      <c r="F308" s="50">
        <v>800</v>
      </c>
      <c r="G308" s="52">
        <v>5077</v>
      </c>
      <c r="I308" s="5"/>
    </row>
    <row r="309" spans="1:9" ht="12.75">
      <c r="A309" s="26" t="s">
        <v>425</v>
      </c>
      <c r="B309" s="118"/>
      <c r="C309" s="27" t="s">
        <v>610</v>
      </c>
      <c r="D309" s="27" t="s">
        <v>97</v>
      </c>
      <c r="E309" s="40" t="s">
        <v>283</v>
      </c>
      <c r="F309" s="27"/>
      <c r="G309" s="55">
        <f>G310</f>
        <v>5000</v>
      </c>
      <c r="I309" s="5"/>
    </row>
    <row r="310" spans="1:9" ht="12.75">
      <c r="A310" s="26" t="s">
        <v>253</v>
      </c>
      <c r="B310" s="118"/>
      <c r="C310" s="27" t="s">
        <v>610</v>
      </c>
      <c r="D310" s="27" t="s">
        <v>97</v>
      </c>
      <c r="E310" s="40" t="s">
        <v>252</v>
      </c>
      <c r="F310" s="27"/>
      <c r="G310" s="55">
        <f>G311</f>
        <v>5000</v>
      </c>
      <c r="I310" s="5"/>
    </row>
    <row r="311" spans="1:9" ht="12.75">
      <c r="A311" s="26" t="s">
        <v>77</v>
      </c>
      <c r="B311" s="118"/>
      <c r="C311" s="27" t="s">
        <v>610</v>
      </c>
      <c r="D311" s="27" t="s">
        <v>97</v>
      </c>
      <c r="E311" s="40" t="s">
        <v>252</v>
      </c>
      <c r="F311" s="27">
        <v>300</v>
      </c>
      <c r="G311" s="55">
        <v>5000</v>
      </c>
      <c r="I311" s="5"/>
    </row>
    <row r="312" spans="1:9" ht="38.25">
      <c r="A312" s="37" t="s">
        <v>405</v>
      </c>
      <c r="B312" s="106"/>
      <c r="C312" s="27" t="s">
        <v>610</v>
      </c>
      <c r="D312" s="50" t="s">
        <v>97</v>
      </c>
      <c r="E312" s="40" t="s">
        <v>404</v>
      </c>
      <c r="F312" s="27" t="s">
        <v>83</v>
      </c>
      <c r="G312" s="25">
        <f>G313</f>
        <v>2880492</v>
      </c>
      <c r="I312" s="5"/>
    </row>
    <row r="313" spans="1:9" ht="51">
      <c r="A313" s="38" t="s">
        <v>328</v>
      </c>
      <c r="B313" s="107"/>
      <c r="C313" s="27" t="s">
        <v>610</v>
      </c>
      <c r="D313" s="50" t="s">
        <v>97</v>
      </c>
      <c r="E313" s="41" t="s">
        <v>454</v>
      </c>
      <c r="F313" s="28" t="s">
        <v>83</v>
      </c>
      <c r="G313" s="25">
        <f>G314+G323</f>
        <v>2880492</v>
      </c>
      <c r="I313" s="5"/>
    </row>
    <row r="314" spans="1:9" ht="12.75">
      <c r="A314" s="285" t="s">
        <v>453</v>
      </c>
      <c r="B314" s="108"/>
      <c r="C314" s="27" t="s">
        <v>610</v>
      </c>
      <c r="D314" s="50" t="s">
        <v>97</v>
      </c>
      <c r="E314" s="40" t="s">
        <v>452</v>
      </c>
      <c r="F314" s="28"/>
      <c r="G314" s="25">
        <f>G317+G320+G315</f>
        <v>2830492</v>
      </c>
      <c r="I314" s="5"/>
    </row>
    <row r="315" spans="1:9" ht="12.75">
      <c r="A315" s="285" t="s">
        <v>451</v>
      </c>
      <c r="B315" s="108"/>
      <c r="C315" s="27" t="s">
        <v>610</v>
      </c>
      <c r="D315" s="50" t="s">
        <v>97</v>
      </c>
      <c r="E315" s="40" t="s">
        <v>450</v>
      </c>
      <c r="F315" s="28"/>
      <c r="G315" s="25">
        <f>G316</f>
        <v>7000</v>
      </c>
      <c r="I315" s="5"/>
    </row>
    <row r="316" spans="1:9" ht="25.5">
      <c r="A316" s="26" t="s">
        <v>86</v>
      </c>
      <c r="B316" s="108"/>
      <c r="C316" s="27" t="s">
        <v>610</v>
      </c>
      <c r="D316" s="50" t="s">
        <v>97</v>
      </c>
      <c r="E316" s="40" t="s">
        <v>450</v>
      </c>
      <c r="F316" s="28">
        <v>600</v>
      </c>
      <c r="G316" s="25">
        <v>7000</v>
      </c>
      <c r="I316" s="5"/>
    </row>
    <row r="317" spans="1:9" ht="12.75">
      <c r="A317" s="63" t="s">
        <v>590</v>
      </c>
      <c r="B317" s="112"/>
      <c r="C317" s="27" t="s">
        <v>610</v>
      </c>
      <c r="D317" s="50" t="s">
        <v>97</v>
      </c>
      <c r="E317" s="40" t="s">
        <v>591</v>
      </c>
      <c r="F317" s="28"/>
      <c r="G317" s="25">
        <f>SUM(G318:G319)</f>
        <v>959987</v>
      </c>
      <c r="I317" s="5"/>
    </row>
    <row r="318" spans="1:9" ht="12.75">
      <c r="A318" s="26" t="s">
        <v>77</v>
      </c>
      <c r="B318" s="47"/>
      <c r="C318" s="27" t="s">
        <v>610</v>
      </c>
      <c r="D318" s="50" t="s">
        <v>97</v>
      </c>
      <c r="E318" s="40" t="s">
        <v>591</v>
      </c>
      <c r="F318" s="28">
        <v>300</v>
      </c>
      <c r="G318" s="30">
        <v>588564</v>
      </c>
      <c r="I318" s="5"/>
    </row>
    <row r="319" spans="1:9" ht="25.5">
      <c r="A319" s="26" t="s">
        <v>86</v>
      </c>
      <c r="B319" s="47"/>
      <c r="C319" s="27" t="s">
        <v>610</v>
      </c>
      <c r="D319" s="50" t="s">
        <v>97</v>
      </c>
      <c r="E319" s="40" t="s">
        <v>591</v>
      </c>
      <c r="F319" s="28">
        <v>600</v>
      </c>
      <c r="G319" s="30">
        <v>371423</v>
      </c>
      <c r="I319" s="5"/>
    </row>
    <row r="320" spans="1:9" ht="12.75">
      <c r="A320" s="63" t="s">
        <v>461</v>
      </c>
      <c r="B320" s="112"/>
      <c r="C320" s="27" t="s">
        <v>610</v>
      </c>
      <c r="D320" s="50" t="s">
        <v>97</v>
      </c>
      <c r="E320" s="40" t="s">
        <v>260</v>
      </c>
      <c r="F320" s="28"/>
      <c r="G320" s="25">
        <f>SUM(G321:G322)</f>
        <v>1863505</v>
      </c>
      <c r="I320" s="5"/>
    </row>
    <row r="321" spans="1:9" ht="12.75">
      <c r="A321" s="26" t="s">
        <v>77</v>
      </c>
      <c r="B321" s="47"/>
      <c r="C321" s="27" t="s">
        <v>610</v>
      </c>
      <c r="D321" s="50" t="s">
        <v>97</v>
      </c>
      <c r="E321" s="40" t="s">
        <v>260</v>
      </c>
      <c r="F321" s="28">
        <v>300</v>
      </c>
      <c r="G321" s="30">
        <v>1142508</v>
      </c>
      <c r="I321" s="5"/>
    </row>
    <row r="322" spans="1:9" ht="25.5">
      <c r="A322" s="26" t="s">
        <v>86</v>
      </c>
      <c r="B322" s="47"/>
      <c r="C322" s="27" t="s">
        <v>610</v>
      </c>
      <c r="D322" s="50" t="s">
        <v>97</v>
      </c>
      <c r="E322" s="40" t="s">
        <v>260</v>
      </c>
      <c r="F322" s="28">
        <v>600</v>
      </c>
      <c r="G322" s="30">
        <v>720997</v>
      </c>
      <c r="I322" s="5"/>
    </row>
    <row r="323" spans="1:9" ht="25.5">
      <c r="A323" s="285" t="s">
        <v>699</v>
      </c>
      <c r="B323" s="108"/>
      <c r="C323" s="27" t="s">
        <v>610</v>
      </c>
      <c r="D323" s="50" t="s">
        <v>97</v>
      </c>
      <c r="E323" s="40" t="s">
        <v>700</v>
      </c>
      <c r="F323" s="28"/>
      <c r="G323" s="25">
        <f>G324</f>
        <v>50000</v>
      </c>
      <c r="I323" s="5"/>
    </row>
    <row r="324" spans="1:9" ht="12.75">
      <c r="A324" s="285" t="s">
        <v>702</v>
      </c>
      <c r="B324" s="108"/>
      <c r="C324" s="27" t="s">
        <v>610</v>
      </c>
      <c r="D324" s="50" t="s">
        <v>97</v>
      </c>
      <c r="E324" s="40" t="s">
        <v>701</v>
      </c>
      <c r="F324" s="28"/>
      <c r="G324" s="25">
        <f>G325</f>
        <v>50000</v>
      </c>
      <c r="I324" s="5"/>
    </row>
    <row r="325" spans="1:9" ht="18" customHeight="1">
      <c r="A325" s="26" t="s">
        <v>209</v>
      </c>
      <c r="B325" s="47"/>
      <c r="C325" s="27" t="s">
        <v>610</v>
      </c>
      <c r="D325" s="50" t="s">
        <v>97</v>
      </c>
      <c r="E325" s="40" t="s">
        <v>701</v>
      </c>
      <c r="F325" s="28">
        <v>200</v>
      </c>
      <c r="G325" s="30">
        <v>50000</v>
      </c>
      <c r="I325" s="5"/>
    </row>
    <row r="326" spans="1:9" ht="12.75">
      <c r="A326" s="88" t="s">
        <v>670</v>
      </c>
      <c r="B326" s="104"/>
      <c r="C326" s="20" t="s">
        <v>517</v>
      </c>
      <c r="D326" s="56" t="s">
        <v>428</v>
      </c>
      <c r="E326" s="20" t="s">
        <v>83</v>
      </c>
      <c r="F326" s="20" t="s">
        <v>83</v>
      </c>
      <c r="G326" s="22">
        <f>G327</f>
        <v>29190655</v>
      </c>
      <c r="I326" s="5"/>
    </row>
    <row r="327" spans="1:9" ht="12.75">
      <c r="A327" s="38" t="s">
        <v>529</v>
      </c>
      <c r="B327" s="105"/>
      <c r="C327" s="24" t="s">
        <v>517</v>
      </c>
      <c r="D327" s="24" t="s">
        <v>495</v>
      </c>
      <c r="E327" s="24" t="s">
        <v>83</v>
      </c>
      <c r="F327" s="24" t="s">
        <v>83</v>
      </c>
      <c r="G327" s="25">
        <f>G328</f>
        <v>29190655</v>
      </c>
      <c r="I327" s="5"/>
    </row>
    <row r="328" spans="1:9" ht="12.75">
      <c r="A328" s="37" t="s">
        <v>15</v>
      </c>
      <c r="B328" s="106"/>
      <c r="C328" s="27" t="s">
        <v>517</v>
      </c>
      <c r="D328" s="27" t="s">
        <v>495</v>
      </c>
      <c r="E328" s="40" t="s">
        <v>294</v>
      </c>
      <c r="F328" s="27" t="s">
        <v>83</v>
      </c>
      <c r="G328" s="25">
        <f>G329+G335</f>
        <v>29190655</v>
      </c>
      <c r="I328" s="5"/>
    </row>
    <row r="329" spans="1:9" ht="25.5">
      <c r="A329" s="38" t="s">
        <v>550</v>
      </c>
      <c r="B329" s="107"/>
      <c r="C329" s="27" t="s">
        <v>517</v>
      </c>
      <c r="D329" s="27" t="s">
        <v>495</v>
      </c>
      <c r="E329" s="40" t="s">
        <v>295</v>
      </c>
      <c r="F329" s="28" t="s">
        <v>83</v>
      </c>
      <c r="G329" s="25">
        <f>G330</f>
        <v>4943850</v>
      </c>
      <c r="I329" s="5"/>
    </row>
    <row r="330" spans="1:9" ht="12.75">
      <c r="A330" s="285" t="s">
        <v>449</v>
      </c>
      <c r="B330" s="39"/>
      <c r="C330" s="27" t="s">
        <v>517</v>
      </c>
      <c r="D330" s="27" t="s">
        <v>495</v>
      </c>
      <c r="E330" s="40" t="s">
        <v>296</v>
      </c>
      <c r="F330" s="28"/>
      <c r="G330" s="25">
        <f>G331</f>
        <v>4943850</v>
      </c>
      <c r="I330" s="5"/>
    </row>
    <row r="331" spans="1:9" ht="12.75">
      <c r="A331" s="26" t="s">
        <v>681</v>
      </c>
      <c r="B331" s="28"/>
      <c r="C331" s="27" t="s">
        <v>517</v>
      </c>
      <c r="D331" s="27" t="s">
        <v>495</v>
      </c>
      <c r="E331" s="40" t="s">
        <v>297</v>
      </c>
      <c r="F331" s="27" t="s">
        <v>83</v>
      </c>
      <c r="G331" s="25">
        <f>SUM(G332:G334)</f>
        <v>4943850</v>
      </c>
      <c r="I331" s="5"/>
    </row>
    <row r="332" spans="1:9" ht="38.25">
      <c r="A332" s="26" t="s">
        <v>682</v>
      </c>
      <c r="B332" s="47"/>
      <c r="C332" s="27" t="s">
        <v>517</v>
      </c>
      <c r="D332" s="27" t="s">
        <v>495</v>
      </c>
      <c r="E332" s="40" t="s">
        <v>297</v>
      </c>
      <c r="F332" s="27">
        <v>100</v>
      </c>
      <c r="G332" s="30">
        <v>4428846</v>
      </c>
      <c r="I332" s="5"/>
    </row>
    <row r="333" spans="1:9" ht="15.75" customHeight="1">
      <c r="A333" s="26" t="s">
        <v>209</v>
      </c>
      <c r="B333" s="47"/>
      <c r="C333" s="27" t="s">
        <v>517</v>
      </c>
      <c r="D333" s="27" t="s">
        <v>495</v>
      </c>
      <c r="E333" s="40" t="s">
        <v>297</v>
      </c>
      <c r="F333" s="27">
        <v>200</v>
      </c>
      <c r="G333" s="30">
        <v>482493</v>
      </c>
      <c r="I333" s="5"/>
    </row>
    <row r="334" spans="1:9" ht="12.75" customHeight="1">
      <c r="A334" s="26" t="s">
        <v>73</v>
      </c>
      <c r="B334" s="47"/>
      <c r="C334" s="27" t="s">
        <v>517</v>
      </c>
      <c r="D334" s="27" t="s">
        <v>495</v>
      </c>
      <c r="E334" s="40" t="s">
        <v>297</v>
      </c>
      <c r="F334" s="27">
        <v>800</v>
      </c>
      <c r="G334" s="30">
        <v>32511</v>
      </c>
      <c r="I334" s="5"/>
    </row>
    <row r="335" spans="1:9" ht="25.5">
      <c r="A335" s="38" t="s">
        <v>551</v>
      </c>
      <c r="B335" s="107"/>
      <c r="C335" s="27" t="s">
        <v>517</v>
      </c>
      <c r="D335" s="27" t="s">
        <v>495</v>
      </c>
      <c r="E335" s="40" t="s">
        <v>298</v>
      </c>
      <c r="F335" s="28"/>
      <c r="G335" s="25">
        <f>G336+G341</f>
        <v>24246805</v>
      </c>
      <c r="I335" s="5"/>
    </row>
    <row r="336" spans="1:9" ht="25.5">
      <c r="A336" s="285" t="s">
        <v>597</v>
      </c>
      <c r="B336" s="39"/>
      <c r="C336" s="27" t="s">
        <v>517</v>
      </c>
      <c r="D336" s="27" t="s">
        <v>495</v>
      </c>
      <c r="E336" s="40" t="s">
        <v>299</v>
      </c>
      <c r="F336" s="28"/>
      <c r="G336" s="25">
        <f>G337+G339</f>
        <v>23392805</v>
      </c>
      <c r="I336" s="5"/>
    </row>
    <row r="337" spans="1:9" ht="12.75">
      <c r="A337" s="26" t="s">
        <v>681</v>
      </c>
      <c r="B337" s="28"/>
      <c r="C337" s="27" t="s">
        <v>517</v>
      </c>
      <c r="D337" s="27" t="s">
        <v>495</v>
      </c>
      <c r="E337" s="40" t="s">
        <v>300</v>
      </c>
      <c r="F337" s="28"/>
      <c r="G337" s="25">
        <f>G338</f>
        <v>23135505</v>
      </c>
      <c r="I337" s="5"/>
    </row>
    <row r="338" spans="1:9" ht="25.5">
      <c r="A338" s="26" t="s">
        <v>86</v>
      </c>
      <c r="B338" s="47"/>
      <c r="C338" s="27" t="s">
        <v>517</v>
      </c>
      <c r="D338" s="27" t="s">
        <v>495</v>
      </c>
      <c r="E338" s="40" t="s">
        <v>300</v>
      </c>
      <c r="F338" s="28">
        <v>600</v>
      </c>
      <c r="G338" s="30">
        <v>23135505</v>
      </c>
      <c r="I338" s="5"/>
    </row>
    <row r="339" spans="1:9" ht="24">
      <c r="A339" s="286" t="s">
        <v>270</v>
      </c>
      <c r="B339" s="109"/>
      <c r="C339" s="32" t="s">
        <v>517</v>
      </c>
      <c r="D339" s="27" t="s">
        <v>495</v>
      </c>
      <c r="E339" s="40" t="s">
        <v>249</v>
      </c>
      <c r="F339" s="28"/>
      <c r="G339" s="25">
        <f>G340</f>
        <v>257300</v>
      </c>
      <c r="I339" s="5"/>
    </row>
    <row r="340" spans="1:9" ht="12.75">
      <c r="A340" s="49" t="s">
        <v>87</v>
      </c>
      <c r="B340" s="110"/>
      <c r="C340" s="84" t="s">
        <v>517</v>
      </c>
      <c r="D340" s="50" t="s">
        <v>495</v>
      </c>
      <c r="E340" s="51" t="s">
        <v>249</v>
      </c>
      <c r="F340" s="85">
        <v>200</v>
      </c>
      <c r="G340" s="52">
        <v>257300</v>
      </c>
      <c r="I340" s="5"/>
    </row>
    <row r="341" spans="1:9" ht="27" customHeight="1">
      <c r="A341" s="285" t="s">
        <v>968</v>
      </c>
      <c r="B341" s="118"/>
      <c r="C341" s="86" t="s">
        <v>517</v>
      </c>
      <c r="D341" s="57">
        <v>1</v>
      </c>
      <c r="E341" s="51" t="s">
        <v>969</v>
      </c>
      <c r="F341" s="87"/>
      <c r="G341" s="55">
        <f>G342</f>
        <v>854000</v>
      </c>
      <c r="I341" s="5"/>
    </row>
    <row r="342" spans="1:9" ht="25.5">
      <c r="A342" s="49" t="s">
        <v>756</v>
      </c>
      <c r="B342" s="264"/>
      <c r="C342" s="32" t="s">
        <v>517</v>
      </c>
      <c r="D342" s="27" t="s">
        <v>495</v>
      </c>
      <c r="E342" s="51" t="s">
        <v>970</v>
      </c>
      <c r="F342" s="28"/>
      <c r="G342" s="265">
        <f>G343</f>
        <v>854000</v>
      </c>
      <c r="I342" s="5"/>
    </row>
    <row r="343" spans="1:9" ht="27.75" customHeight="1">
      <c r="A343" s="26" t="s">
        <v>86</v>
      </c>
      <c r="B343" s="264"/>
      <c r="C343" s="84" t="s">
        <v>517</v>
      </c>
      <c r="D343" s="50" t="s">
        <v>495</v>
      </c>
      <c r="E343" s="51" t="s">
        <v>970</v>
      </c>
      <c r="F343" s="85">
        <v>600</v>
      </c>
      <c r="G343" s="265">
        <v>854000</v>
      </c>
      <c r="I343" s="5"/>
    </row>
    <row r="344" spans="1:9" ht="12.75">
      <c r="A344" s="88" t="s">
        <v>40</v>
      </c>
      <c r="B344" s="116"/>
      <c r="C344" s="56" t="s">
        <v>97</v>
      </c>
      <c r="D344" s="21" t="s">
        <v>428</v>
      </c>
      <c r="E344" s="89"/>
      <c r="F344" s="90"/>
      <c r="G344" s="22">
        <f>G345</f>
        <v>1365748</v>
      </c>
      <c r="I344" s="5"/>
    </row>
    <row r="345" spans="1:9" ht="12.75">
      <c r="A345" s="26" t="s">
        <v>41</v>
      </c>
      <c r="B345" s="47"/>
      <c r="C345" s="32" t="s">
        <v>97</v>
      </c>
      <c r="D345" s="32" t="s">
        <v>610</v>
      </c>
      <c r="E345" s="40"/>
      <c r="F345" s="28"/>
      <c r="G345" s="25">
        <f>G346</f>
        <v>1365748</v>
      </c>
      <c r="I345" s="5"/>
    </row>
    <row r="346" spans="1:9" ht="12.75">
      <c r="A346" s="37" t="s">
        <v>582</v>
      </c>
      <c r="B346" s="106"/>
      <c r="C346" s="32" t="s">
        <v>97</v>
      </c>
      <c r="D346" s="32" t="s">
        <v>610</v>
      </c>
      <c r="E346" s="40" t="s">
        <v>14</v>
      </c>
      <c r="F346" s="28"/>
      <c r="G346" s="25">
        <f>G347</f>
        <v>1365748</v>
      </c>
      <c r="I346" s="5"/>
    </row>
    <row r="347" spans="1:9" ht="12.75">
      <c r="A347" s="38" t="s">
        <v>592</v>
      </c>
      <c r="B347" s="107"/>
      <c r="C347" s="32" t="s">
        <v>97</v>
      </c>
      <c r="D347" s="32" t="s">
        <v>610</v>
      </c>
      <c r="E347" s="41" t="s">
        <v>16</v>
      </c>
      <c r="F347" s="28"/>
      <c r="G347" s="25">
        <f>G348</f>
        <v>1365748</v>
      </c>
      <c r="I347" s="5"/>
    </row>
    <row r="348" spans="1:9" ht="25.5">
      <c r="A348" s="285" t="s">
        <v>715</v>
      </c>
      <c r="B348" s="117"/>
      <c r="C348" s="32" t="s">
        <v>97</v>
      </c>
      <c r="D348" s="32" t="s">
        <v>610</v>
      </c>
      <c r="E348" s="40" t="s">
        <v>42</v>
      </c>
      <c r="F348" s="28"/>
      <c r="G348" s="25">
        <f>G349</f>
        <v>1365748</v>
      </c>
      <c r="I348" s="5"/>
    </row>
    <row r="349" spans="1:9" ht="12.75">
      <c r="A349" s="49" t="s">
        <v>87</v>
      </c>
      <c r="B349" s="110"/>
      <c r="C349" s="84" t="s">
        <v>97</v>
      </c>
      <c r="D349" s="84" t="s">
        <v>610</v>
      </c>
      <c r="E349" s="51" t="s">
        <v>42</v>
      </c>
      <c r="F349" s="85">
        <v>200</v>
      </c>
      <c r="G349" s="52">
        <v>1365748</v>
      </c>
      <c r="I349" s="5"/>
    </row>
    <row r="350" spans="1:9" ht="12.75">
      <c r="A350" s="88" t="s">
        <v>530</v>
      </c>
      <c r="B350" s="104"/>
      <c r="C350" s="20" t="s">
        <v>518</v>
      </c>
      <c r="D350" s="56" t="s">
        <v>428</v>
      </c>
      <c r="E350" s="20" t="s">
        <v>83</v>
      </c>
      <c r="F350" s="20" t="s">
        <v>83</v>
      </c>
      <c r="G350" s="22">
        <f>G351+G357+G375</f>
        <v>14635566</v>
      </c>
      <c r="I350" s="5"/>
    </row>
    <row r="351" spans="1:9" ht="12.75">
      <c r="A351" s="38" t="s">
        <v>531</v>
      </c>
      <c r="B351" s="105"/>
      <c r="C351" s="24" t="s">
        <v>518</v>
      </c>
      <c r="D351" s="24" t="s">
        <v>96</v>
      </c>
      <c r="E351" s="24" t="s">
        <v>83</v>
      </c>
      <c r="F351" s="24" t="s">
        <v>83</v>
      </c>
      <c r="G351" s="25">
        <f>G352</f>
        <v>15000</v>
      </c>
      <c r="I351" s="5"/>
    </row>
    <row r="352" spans="1:9" ht="25.5">
      <c r="A352" s="37" t="s">
        <v>258</v>
      </c>
      <c r="B352" s="106"/>
      <c r="C352" s="27">
        <v>10</v>
      </c>
      <c r="D352" s="27" t="s">
        <v>96</v>
      </c>
      <c r="E352" s="40" t="s">
        <v>521</v>
      </c>
      <c r="F352" s="27"/>
      <c r="G352" s="25">
        <f>G353</f>
        <v>15000</v>
      </c>
      <c r="I352" s="5"/>
    </row>
    <row r="353" spans="1:9" ht="25.5">
      <c r="A353" s="38" t="s">
        <v>257</v>
      </c>
      <c r="B353" s="107"/>
      <c r="C353" s="27">
        <v>10</v>
      </c>
      <c r="D353" s="27" t="s">
        <v>96</v>
      </c>
      <c r="E353" s="41" t="s">
        <v>522</v>
      </c>
      <c r="F353" s="27"/>
      <c r="G353" s="25">
        <f>G354</f>
        <v>15000</v>
      </c>
      <c r="I353" s="5"/>
    </row>
    <row r="354" spans="1:9" ht="12.75">
      <c r="A354" s="285" t="s">
        <v>425</v>
      </c>
      <c r="B354" s="108"/>
      <c r="C354" s="27">
        <v>10</v>
      </c>
      <c r="D354" s="27" t="s">
        <v>96</v>
      </c>
      <c r="E354" s="41" t="s">
        <v>283</v>
      </c>
      <c r="F354" s="27"/>
      <c r="G354" s="25">
        <f>G355</f>
        <v>15000</v>
      </c>
      <c r="I354" s="5"/>
    </row>
    <row r="355" spans="1:9" ht="12.75">
      <c r="A355" s="285" t="s">
        <v>253</v>
      </c>
      <c r="B355" s="109"/>
      <c r="C355" s="27">
        <v>10</v>
      </c>
      <c r="D355" s="27" t="s">
        <v>96</v>
      </c>
      <c r="E355" s="40" t="s">
        <v>252</v>
      </c>
      <c r="F355" s="27"/>
      <c r="G355" s="25">
        <f>G356</f>
        <v>15000</v>
      </c>
      <c r="I355" s="5"/>
    </row>
    <row r="356" spans="1:9" ht="18" customHeight="1">
      <c r="A356" s="26" t="s">
        <v>77</v>
      </c>
      <c r="B356" s="47"/>
      <c r="C356" s="27">
        <v>10</v>
      </c>
      <c r="D356" s="27" t="s">
        <v>96</v>
      </c>
      <c r="E356" s="40" t="s">
        <v>252</v>
      </c>
      <c r="F356" s="27">
        <v>300</v>
      </c>
      <c r="G356" s="30">
        <v>15000</v>
      </c>
      <c r="I356" s="5"/>
    </row>
    <row r="357" spans="1:9" ht="12.75">
      <c r="A357" s="38" t="s">
        <v>532</v>
      </c>
      <c r="B357" s="105"/>
      <c r="C357" s="24" t="s">
        <v>518</v>
      </c>
      <c r="D357" s="24" t="s">
        <v>498</v>
      </c>
      <c r="E357" s="24" t="s">
        <v>83</v>
      </c>
      <c r="F357" s="24" t="s">
        <v>83</v>
      </c>
      <c r="G357" s="25">
        <f>G364+G358+G370</f>
        <v>14285866</v>
      </c>
      <c r="I357" s="5"/>
    </row>
    <row r="358" spans="1:9" ht="12.75">
      <c r="A358" s="37" t="s">
        <v>154</v>
      </c>
      <c r="B358" s="105"/>
      <c r="C358" s="27">
        <v>10</v>
      </c>
      <c r="D358" s="27" t="s">
        <v>498</v>
      </c>
      <c r="E358" s="24" t="s">
        <v>204</v>
      </c>
      <c r="F358" s="24"/>
      <c r="G358" s="25">
        <f>G359</f>
        <v>8851190</v>
      </c>
      <c r="I358" s="5"/>
    </row>
    <row r="359" spans="1:9" ht="38.25">
      <c r="A359" s="38" t="s">
        <v>221</v>
      </c>
      <c r="B359" s="105"/>
      <c r="C359" s="27">
        <v>10</v>
      </c>
      <c r="D359" s="27" t="s">
        <v>498</v>
      </c>
      <c r="E359" s="24" t="s">
        <v>7</v>
      </c>
      <c r="F359" s="24"/>
      <c r="G359" s="25">
        <f>G360</f>
        <v>8851190</v>
      </c>
      <c r="I359" s="5"/>
    </row>
    <row r="360" spans="1:9" ht="25.5">
      <c r="A360" s="26" t="s">
        <v>854</v>
      </c>
      <c r="B360" s="105"/>
      <c r="C360" s="27">
        <v>10</v>
      </c>
      <c r="D360" s="27" t="s">
        <v>498</v>
      </c>
      <c r="E360" s="24" t="s">
        <v>842</v>
      </c>
      <c r="F360" s="24"/>
      <c r="G360" s="25">
        <f>G361</f>
        <v>8851190</v>
      </c>
      <c r="I360" s="5"/>
    </row>
    <row r="361" spans="1:9" ht="38.25">
      <c r="A361" s="26" t="s">
        <v>840</v>
      </c>
      <c r="B361" s="105"/>
      <c r="C361" s="27">
        <v>10</v>
      </c>
      <c r="D361" s="27" t="s">
        <v>498</v>
      </c>
      <c r="E361" s="24" t="s">
        <v>843</v>
      </c>
      <c r="F361" s="24"/>
      <c r="G361" s="25">
        <f>G363+G362</f>
        <v>8851190</v>
      </c>
      <c r="I361" s="5"/>
    </row>
    <row r="362" spans="1:9" ht="16.5" customHeight="1">
      <c r="A362" s="26" t="s">
        <v>209</v>
      </c>
      <c r="B362" s="105"/>
      <c r="C362" s="27" t="s">
        <v>518</v>
      </c>
      <c r="D362" s="27" t="s">
        <v>498</v>
      </c>
      <c r="E362" s="40" t="s">
        <v>843</v>
      </c>
      <c r="F362" s="27">
        <v>200</v>
      </c>
      <c r="G362" s="30">
        <v>132768</v>
      </c>
      <c r="I362" s="5"/>
    </row>
    <row r="363" spans="1:9" ht="12.75">
      <c r="A363" s="26" t="s">
        <v>202</v>
      </c>
      <c r="B363" s="105"/>
      <c r="C363" s="27">
        <v>10</v>
      </c>
      <c r="D363" s="27" t="s">
        <v>498</v>
      </c>
      <c r="E363" s="24" t="s">
        <v>843</v>
      </c>
      <c r="F363" s="24">
        <v>400</v>
      </c>
      <c r="G363" s="25">
        <v>8718422</v>
      </c>
      <c r="I363" s="5"/>
    </row>
    <row r="364" spans="1:9" ht="25.5">
      <c r="A364" s="37" t="s">
        <v>256</v>
      </c>
      <c r="B364" s="106"/>
      <c r="C364" s="27">
        <v>10</v>
      </c>
      <c r="D364" s="27" t="s">
        <v>498</v>
      </c>
      <c r="E364" s="40" t="s">
        <v>521</v>
      </c>
      <c r="F364" s="27"/>
      <c r="G364" s="25">
        <f>G365</f>
        <v>4934676</v>
      </c>
      <c r="I364" s="5"/>
    </row>
    <row r="365" spans="1:9" ht="25.5">
      <c r="A365" s="38" t="s">
        <v>257</v>
      </c>
      <c r="B365" s="107"/>
      <c r="C365" s="27">
        <v>10</v>
      </c>
      <c r="D365" s="27" t="s">
        <v>498</v>
      </c>
      <c r="E365" s="41" t="s">
        <v>522</v>
      </c>
      <c r="F365" s="27"/>
      <c r="G365" s="25">
        <f>G366</f>
        <v>4934676</v>
      </c>
      <c r="I365" s="5"/>
    </row>
    <row r="366" spans="1:9" ht="12.75">
      <c r="A366" s="285" t="s">
        <v>423</v>
      </c>
      <c r="B366" s="39"/>
      <c r="C366" s="27">
        <v>10</v>
      </c>
      <c r="D366" s="27" t="s">
        <v>498</v>
      </c>
      <c r="E366" s="41" t="s">
        <v>125</v>
      </c>
      <c r="F366" s="27"/>
      <c r="G366" s="25">
        <f>G367</f>
        <v>4934676</v>
      </c>
      <c r="I366" s="5"/>
    </row>
    <row r="367" spans="1:9" ht="12.75">
      <c r="A367" s="26" t="s">
        <v>302</v>
      </c>
      <c r="B367" s="47"/>
      <c r="C367" s="27">
        <v>10</v>
      </c>
      <c r="D367" s="27" t="s">
        <v>498</v>
      </c>
      <c r="E367" s="40" t="s">
        <v>224</v>
      </c>
      <c r="F367" s="27"/>
      <c r="G367" s="25">
        <f>SUM(G368:G369)</f>
        <v>4934676</v>
      </c>
      <c r="I367" s="5"/>
    </row>
    <row r="368" spans="1:9" ht="17.25" customHeight="1">
      <c r="A368" s="26" t="s">
        <v>209</v>
      </c>
      <c r="B368" s="47"/>
      <c r="C368" s="27">
        <v>10</v>
      </c>
      <c r="D368" s="27" t="s">
        <v>498</v>
      </c>
      <c r="E368" s="40" t="s">
        <v>224</v>
      </c>
      <c r="F368" s="27">
        <v>200</v>
      </c>
      <c r="G368" s="30">
        <v>19739</v>
      </c>
      <c r="I368" s="5"/>
    </row>
    <row r="369" spans="1:9" ht="12.75">
      <c r="A369" s="49" t="s">
        <v>77</v>
      </c>
      <c r="B369" s="110"/>
      <c r="C369" s="50">
        <v>10</v>
      </c>
      <c r="D369" s="50" t="s">
        <v>498</v>
      </c>
      <c r="E369" s="51" t="s">
        <v>224</v>
      </c>
      <c r="F369" s="50">
        <v>300</v>
      </c>
      <c r="G369" s="52">
        <v>4914937</v>
      </c>
      <c r="I369" s="5"/>
    </row>
    <row r="370" spans="1:9" ht="38.25">
      <c r="A370" s="37" t="s">
        <v>919</v>
      </c>
      <c r="B370" s="118"/>
      <c r="C370" s="27">
        <v>10</v>
      </c>
      <c r="D370" s="27" t="s">
        <v>498</v>
      </c>
      <c r="E370" s="40" t="s">
        <v>32</v>
      </c>
      <c r="F370" s="27"/>
      <c r="G370" s="30">
        <f>G371</f>
        <v>500000</v>
      </c>
      <c r="I370" s="5"/>
    </row>
    <row r="371" spans="1:9" ht="25.5">
      <c r="A371" s="38" t="s">
        <v>920</v>
      </c>
      <c r="B371" s="118"/>
      <c r="C371" s="27">
        <v>10</v>
      </c>
      <c r="D371" s="27" t="s">
        <v>498</v>
      </c>
      <c r="E371" s="41" t="s">
        <v>197</v>
      </c>
      <c r="F371" s="27"/>
      <c r="G371" s="30">
        <f>G372</f>
        <v>500000</v>
      </c>
      <c r="I371" s="5"/>
    </row>
    <row r="372" spans="1:9" ht="25.5">
      <c r="A372" s="285" t="s">
        <v>921</v>
      </c>
      <c r="B372" s="118"/>
      <c r="C372" s="27">
        <v>10</v>
      </c>
      <c r="D372" s="27" t="s">
        <v>498</v>
      </c>
      <c r="E372" s="41" t="s">
        <v>922</v>
      </c>
      <c r="F372" s="27"/>
      <c r="G372" s="30">
        <f>G373</f>
        <v>500000</v>
      </c>
      <c r="I372" s="5"/>
    </row>
    <row r="373" spans="1:9" ht="12.75">
      <c r="A373" s="285" t="s">
        <v>923</v>
      </c>
      <c r="B373" s="118"/>
      <c r="C373" s="27">
        <v>10</v>
      </c>
      <c r="D373" s="27" t="s">
        <v>498</v>
      </c>
      <c r="E373" s="40" t="s">
        <v>956</v>
      </c>
      <c r="F373" s="27"/>
      <c r="G373" s="30">
        <f>G374</f>
        <v>500000</v>
      </c>
      <c r="I373" s="5"/>
    </row>
    <row r="374" spans="1:9" ht="12.75">
      <c r="A374" s="26" t="s">
        <v>77</v>
      </c>
      <c r="B374" s="118"/>
      <c r="C374" s="27">
        <v>10</v>
      </c>
      <c r="D374" s="27" t="s">
        <v>498</v>
      </c>
      <c r="E374" s="40" t="s">
        <v>956</v>
      </c>
      <c r="F374" s="27">
        <v>300</v>
      </c>
      <c r="G374" s="30">
        <v>500000</v>
      </c>
      <c r="I374" s="5"/>
    </row>
    <row r="375" spans="1:9" ht="12.75">
      <c r="A375" s="38" t="s">
        <v>537</v>
      </c>
      <c r="B375" s="105"/>
      <c r="C375" s="24" t="s">
        <v>518</v>
      </c>
      <c r="D375" s="24" t="s">
        <v>499</v>
      </c>
      <c r="E375" s="54"/>
      <c r="F375" s="57"/>
      <c r="G375" s="55">
        <f>G376</f>
        <v>334700</v>
      </c>
      <c r="I375" s="5"/>
    </row>
    <row r="376" spans="1:9" ht="38.25">
      <c r="A376" s="37" t="s">
        <v>275</v>
      </c>
      <c r="B376" s="106"/>
      <c r="C376" s="27" t="s">
        <v>518</v>
      </c>
      <c r="D376" s="27" t="s">
        <v>499</v>
      </c>
      <c r="E376" s="27" t="s">
        <v>12</v>
      </c>
      <c r="F376" s="27"/>
      <c r="G376" s="30">
        <f>G377</f>
        <v>334700</v>
      </c>
      <c r="I376" s="5"/>
    </row>
    <row r="377" spans="1:9" ht="51">
      <c r="A377" s="38" t="s">
        <v>276</v>
      </c>
      <c r="B377" s="107"/>
      <c r="C377" s="27" t="s">
        <v>518</v>
      </c>
      <c r="D377" s="27" t="s">
        <v>499</v>
      </c>
      <c r="E377" s="27" t="s">
        <v>13</v>
      </c>
      <c r="F377" s="27"/>
      <c r="G377" s="30">
        <f>G378</f>
        <v>334700</v>
      </c>
      <c r="I377" s="5"/>
    </row>
    <row r="378" spans="1:9" ht="25.5">
      <c r="A378" s="26" t="s">
        <v>265</v>
      </c>
      <c r="B378" s="47"/>
      <c r="C378" s="27" t="s">
        <v>518</v>
      </c>
      <c r="D378" s="27" t="s">
        <v>499</v>
      </c>
      <c r="E378" s="27" t="s">
        <v>254</v>
      </c>
      <c r="F378" s="27"/>
      <c r="G378" s="25">
        <f>G379</f>
        <v>334700</v>
      </c>
      <c r="I378" s="5"/>
    </row>
    <row r="379" spans="1:9" ht="25.5">
      <c r="A379" s="26" t="s">
        <v>103</v>
      </c>
      <c r="B379" s="47"/>
      <c r="C379" s="27" t="s">
        <v>518</v>
      </c>
      <c r="D379" s="27" t="s">
        <v>499</v>
      </c>
      <c r="E379" s="27" t="s">
        <v>266</v>
      </c>
      <c r="F379" s="27"/>
      <c r="G379" s="25">
        <f>SUM(G380:G380)</f>
        <v>334700</v>
      </c>
      <c r="I379" s="5"/>
    </row>
    <row r="380" spans="1:9" ht="38.25">
      <c r="A380" s="26" t="s">
        <v>682</v>
      </c>
      <c r="B380" s="47"/>
      <c r="C380" s="27" t="s">
        <v>518</v>
      </c>
      <c r="D380" s="27" t="s">
        <v>499</v>
      </c>
      <c r="E380" s="27" t="s">
        <v>266</v>
      </c>
      <c r="F380" s="27">
        <v>100</v>
      </c>
      <c r="G380" s="30">
        <v>334700</v>
      </c>
      <c r="I380" s="5"/>
    </row>
    <row r="381" spans="1:9" ht="13.5">
      <c r="A381" s="88" t="s">
        <v>223</v>
      </c>
      <c r="B381" s="104"/>
      <c r="C381" s="20" t="s">
        <v>501</v>
      </c>
      <c r="D381" s="56" t="s">
        <v>428</v>
      </c>
      <c r="E381" s="20" t="s">
        <v>83</v>
      </c>
      <c r="F381" s="20" t="s">
        <v>83</v>
      </c>
      <c r="G381" s="93">
        <f aca="true" t="shared" si="0" ref="G381:G386">G382</f>
        <v>100000</v>
      </c>
      <c r="I381" s="5"/>
    </row>
    <row r="382" spans="1:9" ht="12.75">
      <c r="A382" s="38" t="s">
        <v>406</v>
      </c>
      <c r="B382" s="105"/>
      <c r="C382" s="24" t="s">
        <v>501</v>
      </c>
      <c r="D382" s="24" t="s">
        <v>497</v>
      </c>
      <c r="E382" s="24" t="s">
        <v>83</v>
      </c>
      <c r="F382" s="24" t="s">
        <v>83</v>
      </c>
      <c r="G382" s="25">
        <f t="shared" si="0"/>
        <v>100000</v>
      </c>
      <c r="I382" s="5"/>
    </row>
    <row r="383" spans="1:9" ht="38.25">
      <c r="A383" s="37" t="s">
        <v>405</v>
      </c>
      <c r="B383" s="106"/>
      <c r="C383" s="27" t="s">
        <v>501</v>
      </c>
      <c r="D383" s="27" t="s">
        <v>497</v>
      </c>
      <c r="E383" s="40" t="s">
        <v>404</v>
      </c>
      <c r="F383" s="27" t="s">
        <v>83</v>
      </c>
      <c r="G383" s="25">
        <f t="shared" si="0"/>
        <v>100000</v>
      </c>
      <c r="I383" s="5"/>
    </row>
    <row r="384" spans="1:9" ht="40.5" customHeight="1">
      <c r="A384" s="38" t="s">
        <v>403</v>
      </c>
      <c r="B384" s="107"/>
      <c r="C384" s="27" t="s">
        <v>501</v>
      </c>
      <c r="D384" s="27" t="s">
        <v>497</v>
      </c>
      <c r="E384" s="40" t="s">
        <v>229</v>
      </c>
      <c r="F384" s="28" t="s">
        <v>83</v>
      </c>
      <c r="G384" s="25">
        <f t="shared" si="0"/>
        <v>100000</v>
      </c>
      <c r="I384" s="5"/>
    </row>
    <row r="385" spans="1:9" ht="38.25">
      <c r="A385" s="285" t="s">
        <v>228</v>
      </c>
      <c r="B385" s="108"/>
      <c r="C385" s="27" t="s">
        <v>501</v>
      </c>
      <c r="D385" s="27" t="s">
        <v>497</v>
      </c>
      <c r="E385" s="40" t="s">
        <v>227</v>
      </c>
      <c r="F385" s="28"/>
      <c r="G385" s="25">
        <f t="shared" si="0"/>
        <v>100000</v>
      </c>
      <c r="I385" s="5"/>
    </row>
    <row r="386" spans="1:9" ht="38.25">
      <c r="A386" s="285" t="s">
        <v>226</v>
      </c>
      <c r="B386" s="108"/>
      <c r="C386" s="27" t="s">
        <v>501</v>
      </c>
      <c r="D386" s="27" t="s">
        <v>497</v>
      </c>
      <c r="E386" s="40" t="s">
        <v>225</v>
      </c>
      <c r="F386" s="28"/>
      <c r="G386" s="25">
        <f t="shared" si="0"/>
        <v>100000</v>
      </c>
      <c r="I386" s="5"/>
    </row>
    <row r="387" spans="1:9" ht="19.5" customHeight="1">
      <c r="A387" s="49" t="s">
        <v>209</v>
      </c>
      <c r="B387" s="110"/>
      <c r="C387" s="50" t="s">
        <v>501</v>
      </c>
      <c r="D387" s="50" t="s">
        <v>497</v>
      </c>
      <c r="E387" s="51" t="s">
        <v>225</v>
      </c>
      <c r="F387" s="85">
        <v>200</v>
      </c>
      <c r="G387" s="52">
        <v>100000</v>
      </c>
      <c r="I387" s="5"/>
    </row>
    <row r="388" spans="1:9" ht="20.25" customHeight="1">
      <c r="A388" s="280" t="s">
        <v>429</v>
      </c>
      <c r="B388" s="266" t="s">
        <v>304</v>
      </c>
      <c r="C388" s="267"/>
      <c r="D388" s="267"/>
      <c r="E388" s="268"/>
      <c r="F388" s="269"/>
      <c r="G388" s="270">
        <f>G389+G398+G406+G415+G471</f>
        <v>46941702</v>
      </c>
      <c r="I388" s="5"/>
    </row>
    <row r="389" spans="1:9" ht="12.75">
      <c r="A389" s="88" t="s">
        <v>557</v>
      </c>
      <c r="B389" s="20"/>
      <c r="C389" s="20" t="s">
        <v>495</v>
      </c>
      <c r="D389" s="56" t="s">
        <v>428</v>
      </c>
      <c r="E389" s="20" t="s">
        <v>83</v>
      </c>
      <c r="F389" s="20" t="s">
        <v>83</v>
      </c>
      <c r="G389" s="22">
        <f>G390</f>
        <v>3924320</v>
      </c>
      <c r="I389" s="5"/>
    </row>
    <row r="390" spans="1:9" ht="25.5">
      <c r="A390" s="38" t="s">
        <v>321</v>
      </c>
      <c r="B390" s="24"/>
      <c r="C390" s="24" t="s">
        <v>495</v>
      </c>
      <c r="D390" s="24" t="s">
        <v>499</v>
      </c>
      <c r="E390" s="24" t="s">
        <v>83</v>
      </c>
      <c r="F390" s="24" t="s">
        <v>83</v>
      </c>
      <c r="G390" s="25">
        <f>G391</f>
        <v>3924320</v>
      </c>
      <c r="I390" s="5"/>
    </row>
    <row r="391" spans="1:9" ht="12.75">
      <c r="A391" s="37" t="s">
        <v>163</v>
      </c>
      <c r="B391" s="106"/>
      <c r="C391" s="27" t="s">
        <v>495</v>
      </c>
      <c r="D391" s="27" t="s">
        <v>499</v>
      </c>
      <c r="E391" s="27" t="s">
        <v>645</v>
      </c>
      <c r="F391" s="27" t="s">
        <v>83</v>
      </c>
      <c r="G391" s="25">
        <f>G392</f>
        <v>3924320</v>
      </c>
      <c r="I391" s="5"/>
    </row>
    <row r="392" spans="1:9" ht="38.25">
      <c r="A392" s="38" t="s">
        <v>165</v>
      </c>
      <c r="B392" s="107"/>
      <c r="C392" s="27" t="s">
        <v>495</v>
      </c>
      <c r="D392" s="27" t="s">
        <v>499</v>
      </c>
      <c r="E392" s="27" t="s">
        <v>646</v>
      </c>
      <c r="F392" s="28" t="s">
        <v>83</v>
      </c>
      <c r="G392" s="25">
        <f>G393</f>
        <v>3924320</v>
      </c>
      <c r="I392" s="5"/>
    </row>
    <row r="393" spans="1:9" ht="25.5">
      <c r="A393" s="285" t="s">
        <v>558</v>
      </c>
      <c r="B393" s="108"/>
      <c r="C393" s="27" t="s">
        <v>495</v>
      </c>
      <c r="D393" s="27" t="s">
        <v>499</v>
      </c>
      <c r="E393" s="27" t="s">
        <v>291</v>
      </c>
      <c r="F393" s="28"/>
      <c r="G393" s="25">
        <f>G394</f>
        <v>3924320</v>
      </c>
      <c r="I393" s="5"/>
    </row>
    <row r="394" spans="1:9" ht="12.75">
      <c r="A394" s="26" t="s">
        <v>679</v>
      </c>
      <c r="B394" s="28"/>
      <c r="C394" s="27" t="s">
        <v>495</v>
      </c>
      <c r="D394" s="27" t="s">
        <v>499</v>
      </c>
      <c r="E394" s="27" t="s">
        <v>647</v>
      </c>
      <c r="F394" s="27" t="s">
        <v>83</v>
      </c>
      <c r="G394" s="25">
        <f>SUM(G395:G397)</f>
        <v>3924320</v>
      </c>
      <c r="I394" s="5"/>
    </row>
    <row r="395" spans="1:9" ht="25.5" customHeight="1">
      <c r="A395" s="26" t="s">
        <v>682</v>
      </c>
      <c r="B395" s="47"/>
      <c r="C395" s="27" t="s">
        <v>495</v>
      </c>
      <c r="D395" s="27" t="s">
        <v>499</v>
      </c>
      <c r="E395" s="27" t="s">
        <v>647</v>
      </c>
      <c r="F395" s="27">
        <v>100</v>
      </c>
      <c r="G395" s="30">
        <v>3789116</v>
      </c>
      <c r="I395" s="5"/>
    </row>
    <row r="396" spans="1:9" ht="19.5" customHeight="1">
      <c r="A396" s="26" t="s">
        <v>209</v>
      </c>
      <c r="B396" s="47"/>
      <c r="C396" s="27" t="s">
        <v>495</v>
      </c>
      <c r="D396" s="27" t="s">
        <v>499</v>
      </c>
      <c r="E396" s="27" t="s">
        <v>647</v>
      </c>
      <c r="F396" s="27" t="s">
        <v>70</v>
      </c>
      <c r="G396" s="30">
        <v>135204</v>
      </c>
      <c r="I396" s="5"/>
    </row>
    <row r="397" spans="1:9" ht="12.75">
      <c r="A397" s="26" t="s">
        <v>73</v>
      </c>
      <c r="B397" s="47"/>
      <c r="C397" s="27" t="s">
        <v>495</v>
      </c>
      <c r="D397" s="27" t="s">
        <v>499</v>
      </c>
      <c r="E397" s="27" t="s">
        <v>647</v>
      </c>
      <c r="F397" s="27">
        <v>800</v>
      </c>
      <c r="G397" s="30"/>
      <c r="I397" s="5"/>
    </row>
    <row r="398" spans="1:9" ht="12.75">
      <c r="A398" s="88" t="s">
        <v>671</v>
      </c>
      <c r="B398" s="104"/>
      <c r="C398" s="20" t="s">
        <v>498</v>
      </c>
      <c r="D398" s="56" t="s">
        <v>428</v>
      </c>
      <c r="E398" s="20" t="s">
        <v>83</v>
      </c>
      <c r="F398" s="20" t="s">
        <v>83</v>
      </c>
      <c r="G398" s="22">
        <f>G399</f>
        <v>334700</v>
      </c>
      <c r="I398" s="5"/>
    </row>
    <row r="399" spans="1:9" ht="12.75">
      <c r="A399" s="38" t="s">
        <v>672</v>
      </c>
      <c r="B399" s="105"/>
      <c r="C399" s="24" t="s">
        <v>498</v>
      </c>
      <c r="D399" s="24" t="s">
        <v>495</v>
      </c>
      <c r="E399" s="24" t="s">
        <v>83</v>
      </c>
      <c r="F399" s="24" t="s">
        <v>83</v>
      </c>
      <c r="G399" s="25">
        <f>G400</f>
        <v>334700</v>
      </c>
      <c r="I399" s="5"/>
    </row>
    <row r="400" spans="1:9" ht="25.5">
      <c r="A400" s="37" t="s">
        <v>654</v>
      </c>
      <c r="B400" s="106"/>
      <c r="C400" s="27" t="s">
        <v>498</v>
      </c>
      <c r="D400" s="27" t="s">
        <v>495</v>
      </c>
      <c r="E400" s="40" t="s">
        <v>21</v>
      </c>
      <c r="F400" s="27" t="s">
        <v>83</v>
      </c>
      <c r="G400" s="25">
        <f>G401</f>
        <v>334700</v>
      </c>
      <c r="I400" s="5"/>
    </row>
    <row r="401" spans="1:9" ht="25.5">
      <c r="A401" s="38" t="s">
        <v>549</v>
      </c>
      <c r="B401" s="107"/>
      <c r="C401" s="27" t="s">
        <v>498</v>
      </c>
      <c r="D401" s="27" t="s">
        <v>495</v>
      </c>
      <c r="E401" s="40" t="s">
        <v>26</v>
      </c>
      <c r="F401" s="27"/>
      <c r="G401" s="25">
        <f>G402</f>
        <v>334700</v>
      </c>
      <c r="I401" s="5"/>
    </row>
    <row r="402" spans="1:9" ht="27.75" customHeight="1">
      <c r="A402" s="285" t="s">
        <v>419</v>
      </c>
      <c r="B402" s="108"/>
      <c r="C402" s="27" t="s">
        <v>498</v>
      </c>
      <c r="D402" s="27" t="s">
        <v>495</v>
      </c>
      <c r="E402" s="40" t="s">
        <v>27</v>
      </c>
      <c r="F402" s="27"/>
      <c r="G402" s="25">
        <f>G403</f>
        <v>334700</v>
      </c>
      <c r="I402" s="5"/>
    </row>
    <row r="403" spans="1:9" ht="12.75">
      <c r="A403" s="26" t="s">
        <v>436</v>
      </c>
      <c r="B403" s="28"/>
      <c r="C403" s="27" t="s">
        <v>498</v>
      </c>
      <c r="D403" s="27" t="s">
        <v>495</v>
      </c>
      <c r="E403" s="40" t="s">
        <v>28</v>
      </c>
      <c r="F403" s="27" t="s">
        <v>83</v>
      </c>
      <c r="G403" s="25">
        <f>SUM(G404:G405)</f>
        <v>334700</v>
      </c>
      <c r="I403" s="5"/>
    </row>
    <row r="404" spans="1:9" ht="38.25">
      <c r="A404" s="26" t="s">
        <v>682</v>
      </c>
      <c r="B404" s="47"/>
      <c r="C404" s="27" t="s">
        <v>498</v>
      </c>
      <c r="D404" s="27" t="s">
        <v>495</v>
      </c>
      <c r="E404" s="40" t="s">
        <v>28</v>
      </c>
      <c r="F404" s="27">
        <v>100</v>
      </c>
      <c r="G404" s="30">
        <v>331700</v>
      </c>
      <c r="I404" s="5"/>
    </row>
    <row r="405" spans="1:9" ht="16.5" customHeight="1">
      <c r="A405" s="26" t="s">
        <v>209</v>
      </c>
      <c r="B405" s="110"/>
      <c r="C405" s="50" t="s">
        <v>498</v>
      </c>
      <c r="D405" s="50" t="s">
        <v>495</v>
      </c>
      <c r="E405" s="51" t="s">
        <v>28</v>
      </c>
      <c r="F405" s="50">
        <v>200</v>
      </c>
      <c r="G405" s="52">
        <v>3000</v>
      </c>
      <c r="I405" s="5"/>
    </row>
    <row r="406" spans="1:9" ht="12.75">
      <c r="A406" s="88" t="s">
        <v>525</v>
      </c>
      <c r="B406" s="104"/>
      <c r="C406" s="20" t="s">
        <v>610</v>
      </c>
      <c r="D406" s="56" t="s">
        <v>428</v>
      </c>
      <c r="E406" s="20" t="s">
        <v>83</v>
      </c>
      <c r="F406" s="20" t="s">
        <v>83</v>
      </c>
      <c r="G406" s="22">
        <f>G407</f>
        <v>1369500</v>
      </c>
      <c r="I406" s="5"/>
    </row>
    <row r="407" spans="1:9" ht="12.75">
      <c r="A407" s="38" t="s">
        <v>528</v>
      </c>
      <c r="B407" s="105"/>
      <c r="C407" s="24" t="s">
        <v>610</v>
      </c>
      <c r="D407" s="24" t="s">
        <v>97</v>
      </c>
      <c r="E407" s="24" t="s">
        <v>83</v>
      </c>
      <c r="F407" s="24" t="s">
        <v>83</v>
      </c>
      <c r="G407" s="25">
        <f>G408</f>
        <v>1369500</v>
      </c>
      <c r="I407" s="5"/>
    </row>
    <row r="408" spans="1:9" ht="25.5">
      <c r="A408" s="37" t="s">
        <v>258</v>
      </c>
      <c r="B408" s="106"/>
      <c r="C408" s="27" t="s">
        <v>610</v>
      </c>
      <c r="D408" s="27" t="s">
        <v>97</v>
      </c>
      <c r="E408" s="40" t="s">
        <v>521</v>
      </c>
      <c r="F408" s="27" t="s">
        <v>83</v>
      </c>
      <c r="G408" s="25">
        <f>G409</f>
        <v>1369500</v>
      </c>
      <c r="I408" s="5"/>
    </row>
    <row r="409" spans="1:9" ht="38.25">
      <c r="A409" s="38" t="s">
        <v>660</v>
      </c>
      <c r="B409" s="107"/>
      <c r="C409" s="27" t="s">
        <v>610</v>
      </c>
      <c r="D409" s="27" t="s">
        <v>97</v>
      </c>
      <c r="E409" s="40" t="s">
        <v>288</v>
      </c>
      <c r="F409" s="28" t="s">
        <v>83</v>
      </c>
      <c r="G409" s="25">
        <f>G410</f>
        <v>1369500</v>
      </c>
      <c r="I409" s="5"/>
    </row>
    <row r="410" spans="1:9" ht="25.5">
      <c r="A410" s="26" t="s">
        <v>593</v>
      </c>
      <c r="B410" s="28"/>
      <c r="C410" s="27" t="s">
        <v>610</v>
      </c>
      <c r="D410" s="27" t="s">
        <v>97</v>
      </c>
      <c r="E410" s="40" t="s">
        <v>595</v>
      </c>
      <c r="F410" s="27"/>
      <c r="G410" s="25">
        <f>G411</f>
        <v>1369500</v>
      </c>
      <c r="I410" s="5"/>
    </row>
    <row r="411" spans="1:9" ht="12.75">
      <c r="A411" s="26" t="s">
        <v>679</v>
      </c>
      <c r="B411" s="28"/>
      <c r="C411" s="27" t="s">
        <v>610</v>
      </c>
      <c r="D411" s="27" t="s">
        <v>97</v>
      </c>
      <c r="E411" s="40" t="s">
        <v>596</v>
      </c>
      <c r="F411" s="27"/>
      <c r="G411" s="25">
        <f>SUM(G412:G414)</f>
        <v>1369500</v>
      </c>
      <c r="I411" s="5"/>
    </row>
    <row r="412" spans="1:9" ht="38.25">
      <c r="A412" s="26" t="s">
        <v>682</v>
      </c>
      <c r="B412" s="47"/>
      <c r="C412" s="27" t="s">
        <v>610</v>
      </c>
      <c r="D412" s="27" t="s">
        <v>97</v>
      </c>
      <c r="E412" s="40" t="s">
        <v>596</v>
      </c>
      <c r="F412" s="27" t="s">
        <v>556</v>
      </c>
      <c r="G412" s="30">
        <v>1248500</v>
      </c>
      <c r="I412" s="5"/>
    </row>
    <row r="413" spans="1:9" ht="19.5" customHeight="1">
      <c r="A413" s="26" t="s">
        <v>209</v>
      </c>
      <c r="B413" s="47"/>
      <c r="C413" s="27" t="s">
        <v>610</v>
      </c>
      <c r="D413" s="27" t="s">
        <v>97</v>
      </c>
      <c r="E413" s="40" t="s">
        <v>596</v>
      </c>
      <c r="F413" s="27" t="s">
        <v>70</v>
      </c>
      <c r="G413" s="30">
        <v>121000</v>
      </c>
      <c r="I413" s="5"/>
    </row>
    <row r="414" spans="1:9" ht="12.75" hidden="1">
      <c r="A414" s="49" t="s">
        <v>73</v>
      </c>
      <c r="B414" s="110"/>
      <c r="C414" s="50" t="s">
        <v>610</v>
      </c>
      <c r="D414" s="50" t="s">
        <v>97</v>
      </c>
      <c r="E414" s="51" t="s">
        <v>596</v>
      </c>
      <c r="F414" s="50">
        <v>800</v>
      </c>
      <c r="G414" s="52"/>
      <c r="I414" s="5"/>
    </row>
    <row r="415" spans="1:9" ht="12.75">
      <c r="A415" s="88" t="s">
        <v>530</v>
      </c>
      <c r="B415" s="104"/>
      <c r="C415" s="20" t="s">
        <v>518</v>
      </c>
      <c r="D415" s="56" t="s">
        <v>428</v>
      </c>
      <c r="E415" s="20" t="s">
        <v>83</v>
      </c>
      <c r="F415" s="20" t="s">
        <v>83</v>
      </c>
      <c r="G415" s="22">
        <f>G422+G440+G453+G416</f>
        <v>41258182</v>
      </c>
      <c r="I415" s="5"/>
    </row>
    <row r="416" spans="1:9" ht="12.75">
      <c r="A416" s="38" t="s">
        <v>883</v>
      </c>
      <c r="B416" s="248"/>
      <c r="C416" s="24" t="s">
        <v>518</v>
      </c>
      <c r="D416" s="24" t="s">
        <v>495</v>
      </c>
      <c r="E416" s="24"/>
      <c r="F416" s="24"/>
      <c r="G416" s="25">
        <f>G417</f>
        <v>648000</v>
      </c>
      <c r="I416" s="5"/>
    </row>
    <row r="417" spans="1:9" ht="12.75">
      <c r="A417" s="37" t="s">
        <v>698</v>
      </c>
      <c r="B417" s="248"/>
      <c r="C417" s="27" t="s">
        <v>518</v>
      </c>
      <c r="D417" s="27" t="s">
        <v>495</v>
      </c>
      <c r="E417" s="40" t="s">
        <v>204</v>
      </c>
      <c r="F417" s="27"/>
      <c r="G417" s="25">
        <f>G418</f>
        <v>648000</v>
      </c>
      <c r="I417" s="5"/>
    </row>
    <row r="418" spans="1:9" ht="38.25">
      <c r="A418" s="38" t="s">
        <v>155</v>
      </c>
      <c r="B418" s="248"/>
      <c r="C418" s="27" t="s">
        <v>518</v>
      </c>
      <c r="D418" s="27" t="s">
        <v>495</v>
      </c>
      <c r="E418" s="40" t="s">
        <v>111</v>
      </c>
      <c r="F418" s="27"/>
      <c r="G418" s="25">
        <f>G419</f>
        <v>648000</v>
      </c>
      <c r="I418" s="5"/>
    </row>
    <row r="419" spans="1:9" ht="25.5">
      <c r="A419" s="285" t="s">
        <v>884</v>
      </c>
      <c r="B419" s="248"/>
      <c r="C419" s="27" t="s">
        <v>518</v>
      </c>
      <c r="D419" s="27" t="s">
        <v>495</v>
      </c>
      <c r="E419" s="40" t="s">
        <v>885</v>
      </c>
      <c r="F419" s="27"/>
      <c r="G419" s="25">
        <f>G420</f>
        <v>648000</v>
      </c>
      <c r="I419" s="5"/>
    </row>
    <row r="420" spans="1:9" ht="12.75">
      <c r="A420" s="26" t="s">
        <v>886</v>
      </c>
      <c r="B420" s="248"/>
      <c r="C420" s="27" t="s">
        <v>518</v>
      </c>
      <c r="D420" s="27" t="s">
        <v>495</v>
      </c>
      <c r="E420" s="40" t="s">
        <v>887</v>
      </c>
      <c r="F420" s="27"/>
      <c r="G420" s="25">
        <f>G421</f>
        <v>648000</v>
      </c>
      <c r="I420" s="5"/>
    </row>
    <row r="421" spans="1:9" ht="12.75">
      <c r="A421" s="26" t="s">
        <v>77</v>
      </c>
      <c r="B421" s="248"/>
      <c r="C421" s="27" t="s">
        <v>518</v>
      </c>
      <c r="D421" s="27" t="s">
        <v>495</v>
      </c>
      <c r="E421" s="40" t="s">
        <v>887</v>
      </c>
      <c r="F421" s="27" t="s">
        <v>76</v>
      </c>
      <c r="G421" s="30">
        <v>648000</v>
      </c>
      <c r="I421" s="5"/>
    </row>
    <row r="422" spans="1:9" ht="12.75">
      <c r="A422" s="38" t="s">
        <v>531</v>
      </c>
      <c r="B422" s="105"/>
      <c r="C422" s="24" t="s">
        <v>518</v>
      </c>
      <c r="D422" s="24" t="s">
        <v>96</v>
      </c>
      <c r="E422" s="24" t="s">
        <v>83</v>
      </c>
      <c r="F422" s="24" t="s">
        <v>83</v>
      </c>
      <c r="G422" s="25">
        <f>G423</f>
        <v>8192713</v>
      </c>
      <c r="I422" s="5"/>
    </row>
    <row r="423" spans="1:9" ht="12.75">
      <c r="A423" s="37" t="s">
        <v>154</v>
      </c>
      <c r="B423" s="106"/>
      <c r="C423" s="27" t="s">
        <v>518</v>
      </c>
      <c r="D423" s="27" t="s">
        <v>96</v>
      </c>
      <c r="E423" s="40" t="s">
        <v>204</v>
      </c>
      <c r="F423" s="27" t="s">
        <v>83</v>
      </c>
      <c r="G423" s="25">
        <f>G424</f>
        <v>8192713</v>
      </c>
      <c r="I423" s="5"/>
    </row>
    <row r="424" spans="1:9" ht="38.25">
      <c r="A424" s="38" t="s">
        <v>155</v>
      </c>
      <c r="B424" s="107"/>
      <c r="C424" s="27" t="s">
        <v>518</v>
      </c>
      <c r="D424" s="27" t="s">
        <v>96</v>
      </c>
      <c r="E424" s="41" t="s">
        <v>111</v>
      </c>
      <c r="F424" s="28" t="s">
        <v>83</v>
      </c>
      <c r="G424" s="25">
        <f>G425+G432+G436</f>
        <v>8192713</v>
      </c>
      <c r="I424" s="5"/>
    </row>
    <row r="425" spans="1:9" ht="25.5">
      <c r="A425" s="285" t="s">
        <v>598</v>
      </c>
      <c r="B425" s="39"/>
      <c r="C425" s="27" t="s">
        <v>518</v>
      </c>
      <c r="D425" s="27" t="s">
        <v>96</v>
      </c>
      <c r="E425" s="41" t="s">
        <v>120</v>
      </c>
      <c r="F425" s="27"/>
      <c r="G425" s="25">
        <f>G426+G429</f>
        <v>7481548</v>
      </c>
      <c r="I425" s="5"/>
    </row>
    <row r="426" spans="1:9" ht="12.75">
      <c r="A426" s="26" t="s">
        <v>553</v>
      </c>
      <c r="B426" s="28"/>
      <c r="C426" s="27" t="s">
        <v>518</v>
      </c>
      <c r="D426" s="27" t="s">
        <v>96</v>
      </c>
      <c r="E426" s="40" t="s">
        <v>599</v>
      </c>
      <c r="F426" s="27" t="s">
        <v>83</v>
      </c>
      <c r="G426" s="25">
        <f>SUM(G427:G428)</f>
        <v>7112048</v>
      </c>
      <c r="I426" s="5"/>
    </row>
    <row r="427" spans="1:9" ht="16.5" customHeight="1">
      <c r="A427" s="26" t="s">
        <v>209</v>
      </c>
      <c r="B427" s="47"/>
      <c r="C427" s="27" t="s">
        <v>518</v>
      </c>
      <c r="D427" s="27" t="s">
        <v>96</v>
      </c>
      <c r="E427" s="40" t="s">
        <v>599</v>
      </c>
      <c r="F427" s="27">
        <v>200</v>
      </c>
      <c r="G427" s="30">
        <v>71000</v>
      </c>
      <c r="I427" s="5"/>
    </row>
    <row r="428" spans="1:9" ht="12.75">
      <c r="A428" s="26" t="s">
        <v>77</v>
      </c>
      <c r="B428" s="47"/>
      <c r="C428" s="27" t="s">
        <v>518</v>
      </c>
      <c r="D428" s="27" t="s">
        <v>96</v>
      </c>
      <c r="E428" s="40" t="s">
        <v>599</v>
      </c>
      <c r="F428" s="27">
        <v>300</v>
      </c>
      <c r="G428" s="30">
        <v>7041048</v>
      </c>
      <c r="I428" s="5"/>
    </row>
    <row r="429" spans="1:9" ht="12.75">
      <c r="A429" s="26" t="s">
        <v>554</v>
      </c>
      <c r="B429" s="28"/>
      <c r="C429" s="27" t="s">
        <v>518</v>
      </c>
      <c r="D429" s="27" t="s">
        <v>96</v>
      </c>
      <c r="E429" s="40" t="s">
        <v>600</v>
      </c>
      <c r="F429" s="27" t="s">
        <v>83</v>
      </c>
      <c r="G429" s="25">
        <f>SUM(G430:G431)</f>
        <v>369500</v>
      </c>
      <c r="I429" s="5"/>
    </row>
    <row r="430" spans="1:9" ht="18.75" customHeight="1">
      <c r="A430" s="26" t="s">
        <v>209</v>
      </c>
      <c r="B430" s="47"/>
      <c r="C430" s="27" t="s">
        <v>518</v>
      </c>
      <c r="D430" s="27" t="s">
        <v>96</v>
      </c>
      <c r="E430" s="40" t="s">
        <v>600</v>
      </c>
      <c r="F430" s="27">
        <v>200</v>
      </c>
      <c r="G430" s="30">
        <v>9500</v>
      </c>
      <c r="I430" s="5"/>
    </row>
    <row r="431" spans="1:9" ht="12.75">
      <c r="A431" s="26" t="s">
        <v>77</v>
      </c>
      <c r="B431" s="47"/>
      <c r="C431" s="27" t="s">
        <v>518</v>
      </c>
      <c r="D431" s="27" t="s">
        <v>96</v>
      </c>
      <c r="E431" s="40" t="s">
        <v>600</v>
      </c>
      <c r="F431" s="27" t="s">
        <v>76</v>
      </c>
      <c r="G431" s="30">
        <v>360000</v>
      </c>
      <c r="I431" s="5"/>
    </row>
    <row r="432" spans="1:9" ht="25.5">
      <c r="A432" s="285" t="s">
        <v>117</v>
      </c>
      <c r="B432" s="108"/>
      <c r="C432" s="24" t="s">
        <v>518</v>
      </c>
      <c r="D432" s="24" t="s">
        <v>96</v>
      </c>
      <c r="E432" s="41" t="s">
        <v>121</v>
      </c>
      <c r="F432" s="24"/>
      <c r="G432" s="25">
        <f>G433</f>
        <v>135590</v>
      </c>
      <c r="I432" s="5"/>
    </row>
    <row r="433" spans="1:9" ht="25.5">
      <c r="A433" s="26" t="s">
        <v>243</v>
      </c>
      <c r="B433" s="28"/>
      <c r="C433" s="27" t="s">
        <v>518</v>
      </c>
      <c r="D433" s="27" t="s">
        <v>96</v>
      </c>
      <c r="E433" s="40" t="s">
        <v>122</v>
      </c>
      <c r="F433" s="27" t="s">
        <v>83</v>
      </c>
      <c r="G433" s="25">
        <f>SUM(G434:G435)</f>
        <v>135590</v>
      </c>
      <c r="I433" s="5"/>
    </row>
    <row r="434" spans="1:9" ht="17.25" customHeight="1">
      <c r="A434" s="26" t="s">
        <v>209</v>
      </c>
      <c r="B434" s="47"/>
      <c r="C434" s="27" t="s">
        <v>518</v>
      </c>
      <c r="D434" s="27" t="s">
        <v>96</v>
      </c>
      <c r="E434" s="40" t="s">
        <v>122</v>
      </c>
      <c r="F434" s="27">
        <v>200</v>
      </c>
      <c r="G434" s="25">
        <v>2400</v>
      </c>
      <c r="I434" s="5"/>
    </row>
    <row r="435" spans="1:9" ht="12.75">
      <c r="A435" s="26" t="s">
        <v>77</v>
      </c>
      <c r="B435" s="47"/>
      <c r="C435" s="27" t="s">
        <v>518</v>
      </c>
      <c r="D435" s="27" t="s">
        <v>96</v>
      </c>
      <c r="E435" s="40" t="s">
        <v>122</v>
      </c>
      <c r="F435" s="27" t="s">
        <v>76</v>
      </c>
      <c r="G435" s="30">
        <v>133190</v>
      </c>
      <c r="I435" s="5"/>
    </row>
    <row r="436" spans="1:9" ht="25.5">
      <c r="A436" s="285" t="s">
        <v>601</v>
      </c>
      <c r="B436" s="39"/>
      <c r="C436" s="24" t="s">
        <v>518</v>
      </c>
      <c r="D436" s="24" t="s">
        <v>96</v>
      </c>
      <c r="E436" s="41" t="s">
        <v>123</v>
      </c>
      <c r="F436" s="24"/>
      <c r="G436" s="25">
        <f>G437</f>
        <v>575575</v>
      </c>
      <c r="I436" s="5"/>
    </row>
    <row r="437" spans="1:9" ht="25.5">
      <c r="A437" s="26" t="s">
        <v>458</v>
      </c>
      <c r="B437" s="28"/>
      <c r="C437" s="27" t="s">
        <v>518</v>
      </c>
      <c r="D437" s="27" t="s">
        <v>96</v>
      </c>
      <c r="E437" s="40" t="s">
        <v>124</v>
      </c>
      <c r="F437" s="27" t="s">
        <v>83</v>
      </c>
      <c r="G437" s="25">
        <f>SUM(G438:G439)</f>
        <v>575575</v>
      </c>
      <c r="I437" s="5"/>
    </row>
    <row r="438" spans="1:9" ht="18.75" customHeight="1">
      <c r="A438" s="26" t="s">
        <v>209</v>
      </c>
      <c r="B438" s="47"/>
      <c r="C438" s="27" t="s">
        <v>518</v>
      </c>
      <c r="D438" s="27" t="s">
        <v>96</v>
      </c>
      <c r="E438" s="40" t="s">
        <v>124</v>
      </c>
      <c r="F438" s="27">
        <v>200</v>
      </c>
      <c r="G438" s="30">
        <v>5000</v>
      </c>
      <c r="I438" s="5"/>
    </row>
    <row r="439" spans="1:9" ht="12.75">
      <c r="A439" s="26" t="s">
        <v>77</v>
      </c>
      <c r="B439" s="47"/>
      <c r="C439" s="27" t="s">
        <v>518</v>
      </c>
      <c r="D439" s="27" t="s">
        <v>96</v>
      </c>
      <c r="E439" s="40" t="s">
        <v>124</v>
      </c>
      <c r="F439" s="27">
        <v>300</v>
      </c>
      <c r="G439" s="30">
        <v>570575</v>
      </c>
      <c r="I439" s="5"/>
    </row>
    <row r="440" spans="1:9" ht="12.75">
      <c r="A440" s="38" t="s">
        <v>532</v>
      </c>
      <c r="B440" s="105"/>
      <c r="C440" s="24" t="s">
        <v>518</v>
      </c>
      <c r="D440" s="24" t="s">
        <v>498</v>
      </c>
      <c r="E440" s="24" t="s">
        <v>83</v>
      </c>
      <c r="F440" s="24" t="s">
        <v>83</v>
      </c>
      <c r="G440" s="25">
        <f>G441</f>
        <v>28791552</v>
      </c>
      <c r="I440" s="5"/>
    </row>
    <row r="441" spans="1:9" ht="12.75">
      <c r="A441" s="37" t="s">
        <v>154</v>
      </c>
      <c r="B441" s="106"/>
      <c r="C441" s="27" t="s">
        <v>518</v>
      </c>
      <c r="D441" s="27" t="s">
        <v>498</v>
      </c>
      <c r="E441" s="40" t="s">
        <v>204</v>
      </c>
      <c r="F441" s="27"/>
      <c r="G441" s="25">
        <f>G442</f>
        <v>28791552</v>
      </c>
      <c r="I441" s="5"/>
    </row>
    <row r="442" spans="1:9" ht="38.25">
      <c r="A442" s="38" t="s">
        <v>221</v>
      </c>
      <c r="B442" s="107"/>
      <c r="C442" s="27" t="s">
        <v>518</v>
      </c>
      <c r="D442" s="27" t="s">
        <v>498</v>
      </c>
      <c r="E442" s="41" t="s">
        <v>7</v>
      </c>
      <c r="F442" s="28" t="s">
        <v>83</v>
      </c>
      <c r="G442" s="25">
        <f>G443+G450</f>
        <v>28791552</v>
      </c>
      <c r="I442" s="5"/>
    </row>
    <row r="443" spans="1:9" ht="25.5">
      <c r="A443" s="285" t="s">
        <v>704</v>
      </c>
      <c r="B443" s="39"/>
      <c r="C443" s="27" t="s">
        <v>518</v>
      </c>
      <c r="D443" s="27" t="s">
        <v>498</v>
      </c>
      <c r="E443" s="27" t="s">
        <v>118</v>
      </c>
      <c r="F443" s="27"/>
      <c r="G443" s="25">
        <f>G444+G446+G448</f>
        <v>22220352</v>
      </c>
      <c r="I443" s="5"/>
    </row>
    <row r="444" spans="1:9" ht="12.75">
      <c r="A444" s="285" t="s">
        <v>519</v>
      </c>
      <c r="B444" s="108"/>
      <c r="C444" s="27" t="s">
        <v>518</v>
      </c>
      <c r="D444" s="27" t="s">
        <v>498</v>
      </c>
      <c r="E444" s="40" t="s">
        <v>705</v>
      </c>
      <c r="F444" s="27"/>
      <c r="G444" s="25">
        <f>G445</f>
        <v>1273717</v>
      </c>
      <c r="I444" s="5"/>
    </row>
    <row r="445" spans="1:9" ht="12.75">
      <c r="A445" s="26" t="s">
        <v>77</v>
      </c>
      <c r="B445" s="47"/>
      <c r="C445" s="27" t="s">
        <v>518</v>
      </c>
      <c r="D445" s="27" t="s">
        <v>498</v>
      </c>
      <c r="E445" s="40" t="s">
        <v>705</v>
      </c>
      <c r="F445" s="27">
        <v>300</v>
      </c>
      <c r="G445" s="30">
        <v>1273717</v>
      </c>
      <c r="I445" s="5"/>
    </row>
    <row r="446" spans="1:9" ht="12.75">
      <c r="A446" s="293" t="s">
        <v>475</v>
      </c>
      <c r="B446" s="47"/>
      <c r="C446" s="27" t="s">
        <v>518</v>
      </c>
      <c r="D446" s="27" t="s">
        <v>498</v>
      </c>
      <c r="E446" s="40" t="s">
        <v>476</v>
      </c>
      <c r="F446" s="27"/>
      <c r="G446" s="30">
        <f>G447</f>
        <v>20657431</v>
      </c>
      <c r="I446" s="5"/>
    </row>
    <row r="447" spans="1:9" ht="12.75">
      <c r="A447" s="26" t="s">
        <v>77</v>
      </c>
      <c r="B447" s="47"/>
      <c r="C447" s="27" t="s">
        <v>518</v>
      </c>
      <c r="D447" s="27" t="s">
        <v>498</v>
      </c>
      <c r="E447" s="40" t="s">
        <v>476</v>
      </c>
      <c r="F447" s="27">
        <v>300</v>
      </c>
      <c r="G447" s="30">
        <v>20657431</v>
      </c>
      <c r="I447" s="5"/>
    </row>
    <row r="448" spans="1:9" ht="25.5">
      <c r="A448" s="293" t="s">
        <v>477</v>
      </c>
      <c r="B448" s="47"/>
      <c r="C448" s="27" t="s">
        <v>518</v>
      </c>
      <c r="D448" s="27" t="s">
        <v>498</v>
      </c>
      <c r="E448" s="40" t="s">
        <v>478</v>
      </c>
      <c r="F448" s="27"/>
      <c r="G448" s="30">
        <f>G449</f>
        <v>289204</v>
      </c>
      <c r="I448" s="5"/>
    </row>
    <row r="449" spans="1:9" ht="18.75" customHeight="1">
      <c r="A449" s="26" t="s">
        <v>209</v>
      </c>
      <c r="B449" s="47"/>
      <c r="C449" s="27" t="s">
        <v>518</v>
      </c>
      <c r="D449" s="27" t="s">
        <v>498</v>
      </c>
      <c r="E449" s="40" t="s">
        <v>478</v>
      </c>
      <c r="F449" s="27">
        <v>200</v>
      </c>
      <c r="G449" s="30">
        <v>289204</v>
      </c>
      <c r="I449" s="5"/>
    </row>
    <row r="450" spans="1:9" ht="38.25">
      <c r="A450" s="285" t="s">
        <v>119</v>
      </c>
      <c r="B450" s="39"/>
      <c r="C450" s="27" t="s">
        <v>518</v>
      </c>
      <c r="D450" s="27" t="s">
        <v>498</v>
      </c>
      <c r="E450" s="41" t="s">
        <v>706</v>
      </c>
      <c r="F450" s="28"/>
      <c r="G450" s="25">
        <f>G451</f>
        <v>6571200</v>
      </c>
      <c r="I450" s="5"/>
    </row>
    <row r="451" spans="1:9" ht="25.5">
      <c r="A451" s="26" t="s">
        <v>555</v>
      </c>
      <c r="B451" s="28"/>
      <c r="C451" s="27" t="s">
        <v>518</v>
      </c>
      <c r="D451" s="27" t="s">
        <v>498</v>
      </c>
      <c r="E451" s="40" t="s">
        <v>707</v>
      </c>
      <c r="F451" s="27" t="s">
        <v>83</v>
      </c>
      <c r="G451" s="25">
        <f>SUM(G452:G452)</f>
        <v>6571200</v>
      </c>
      <c r="I451" s="5"/>
    </row>
    <row r="452" spans="1:9" ht="12.75">
      <c r="A452" s="26" t="s">
        <v>77</v>
      </c>
      <c r="B452" s="47"/>
      <c r="C452" s="27" t="s">
        <v>518</v>
      </c>
      <c r="D452" s="27" t="s">
        <v>498</v>
      </c>
      <c r="E452" s="40" t="s">
        <v>707</v>
      </c>
      <c r="F452" s="27">
        <v>300</v>
      </c>
      <c r="G452" s="30">
        <v>6571200</v>
      </c>
      <c r="I452" s="5"/>
    </row>
    <row r="453" spans="1:9" ht="12.75">
      <c r="A453" s="38" t="s">
        <v>537</v>
      </c>
      <c r="B453" s="105"/>
      <c r="C453" s="24" t="s">
        <v>518</v>
      </c>
      <c r="D453" s="24" t="s">
        <v>499</v>
      </c>
      <c r="E453" s="24" t="s">
        <v>83</v>
      </c>
      <c r="F453" s="24" t="s">
        <v>83</v>
      </c>
      <c r="G453" s="25">
        <f>G454</f>
        <v>3625917</v>
      </c>
      <c r="I453" s="5"/>
    </row>
    <row r="454" spans="1:9" ht="12.75">
      <c r="A454" s="37" t="s">
        <v>154</v>
      </c>
      <c r="B454" s="106"/>
      <c r="C454" s="27" t="s">
        <v>518</v>
      </c>
      <c r="D454" s="27" t="s">
        <v>499</v>
      </c>
      <c r="E454" s="40" t="s">
        <v>204</v>
      </c>
      <c r="F454" s="27" t="s">
        <v>83</v>
      </c>
      <c r="G454" s="25">
        <f>G455+G465</f>
        <v>3625917</v>
      </c>
      <c r="I454" s="5"/>
    </row>
    <row r="455" spans="1:9" ht="38.25">
      <c r="A455" s="38" t="s">
        <v>347</v>
      </c>
      <c r="B455" s="107"/>
      <c r="C455" s="27" t="s">
        <v>518</v>
      </c>
      <c r="D455" s="27" t="s">
        <v>499</v>
      </c>
      <c r="E455" s="41" t="s">
        <v>6</v>
      </c>
      <c r="F455" s="28" t="s">
        <v>83</v>
      </c>
      <c r="G455" s="25">
        <f>G456+G461</f>
        <v>2621817</v>
      </c>
      <c r="I455" s="5"/>
    </row>
    <row r="456" spans="1:9" ht="25.5">
      <c r="A456" s="285" t="s">
        <v>708</v>
      </c>
      <c r="B456" s="39"/>
      <c r="C456" s="27" t="s">
        <v>518</v>
      </c>
      <c r="D456" s="27" t="s">
        <v>499</v>
      </c>
      <c r="E456" s="41" t="s">
        <v>709</v>
      </c>
      <c r="F456" s="28"/>
      <c r="G456" s="25">
        <f>G457</f>
        <v>2342900</v>
      </c>
      <c r="I456" s="5"/>
    </row>
    <row r="457" spans="1:9" ht="25.5">
      <c r="A457" s="26" t="s">
        <v>357</v>
      </c>
      <c r="B457" s="28"/>
      <c r="C457" s="27" t="s">
        <v>518</v>
      </c>
      <c r="D457" s="27" t="s">
        <v>499</v>
      </c>
      <c r="E457" s="41" t="s">
        <v>710</v>
      </c>
      <c r="F457" s="27" t="s">
        <v>83</v>
      </c>
      <c r="G457" s="25">
        <f>SUM(G458:G460)</f>
        <v>2342900</v>
      </c>
      <c r="I457" s="5"/>
    </row>
    <row r="458" spans="1:9" ht="38.25">
      <c r="A458" s="26" t="s">
        <v>682</v>
      </c>
      <c r="B458" s="47"/>
      <c r="C458" s="27" t="s">
        <v>518</v>
      </c>
      <c r="D458" s="27" t="s">
        <v>499</v>
      </c>
      <c r="E458" s="41" t="s">
        <v>710</v>
      </c>
      <c r="F458" s="27">
        <v>100</v>
      </c>
      <c r="G458" s="30">
        <v>2232400</v>
      </c>
      <c r="I458" s="5"/>
    </row>
    <row r="459" spans="1:9" ht="18.75" customHeight="1">
      <c r="A459" s="26" t="s">
        <v>209</v>
      </c>
      <c r="B459" s="47"/>
      <c r="C459" s="27" t="s">
        <v>518</v>
      </c>
      <c r="D459" s="27" t="s">
        <v>499</v>
      </c>
      <c r="E459" s="41" t="s">
        <v>710</v>
      </c>
      <c r="F459" s="28">
        <v>200</v>
      </c>
      <c r="G459" s="30">
        <v>110000</v>
      </c>
      <c r="I459" s="5"/>
    </row>
    <row r="460" spans="1:9" ht="12.75">
      <c r="A460" s="26" t="s">
        <v>73</v>
      </c>
      <c r="B460" s="47"/>
      <c r="C460" s="27" t="s">
        <v>518</v>
      </c>
      <c r="D460" s="27" t="s">
        <v>499</v>
      </c>
      <c r="E460" s="41" t="s">
        <v>710</v>
      </c>
      <c r="F460" s="28">
        <v>800</v>
      </c>
      <c r="G460" s="30">
        <v>500</v>
      </c>
      <c r="I460" s="5"/>
    </row>
    <row r="461" spans="1:9" ht="38.25">
      <c r="A461" s="26" t="s">
        <v>662</v>
      </c>
      <c r="B461" s="47"/>
      <c r="C461" s="27" t="s">
        <v>518</v>
      </c>
      <c r="D461" s="27" t="s">
        <v>499</v>
      </c>
      <c r="E461" s="40" t="s">
        <v>309</v>
      </c>
      <c r="F461" s="28"/>
      <c r="G461" s="30">
        <f>G462+G463+G464</f>
        <v>278917</v>
      </c>
      <c r="I461" s="5"/>
    </row>
    <row r="462" spans="1:9" ht="38.25">
      <c r="A462" s="26" t="s">
        <v>682</v>
      </c>
      <c r="B462" s="47"/>
      <c r="C462" s="27" t="s">
        <v>518</v>
      </c>
      <c r="D462" s="27" t="s">
        <v>499</v>
      </c>
      <c r="E462" s="40" t="s">
        <v>309</v>
      </c>
      <c r="F462" s="28">
        <v>100</v>
      </c>
      <c r="G462" s="30">
        <v>278917</v>
      </c>
      <c r="I462" s="5"/>
    </row>
    <row r="463" spans="1:9" ht="20.25" customHeight="1" hidden="1">
      <c r="A463" s="26" t="s">
        <v>209</v>
      </c>
      <c r="B463" s="47"/>
      <c r="C463" s="27" t="s">
        <v>518</v>
      </c>
      <c r="D463" s="27" t="s">
        <v>499</v>
      </c>
      <c r="E463" s="40" t="s">
        <v>309</v>
      </c>
      <c r="F463" s="28">
        <v>200</v>
      </c>
      <c r="G463" s="30"/>
      <c r="I463" s="5"/>
    </row>
    <row r="464" spans="1:9" ht="12.75" hidden="1">
      <c r="A464" s="49" t="s">
        <v>73</v>
      </c>
      <c r="B464" s="110"/>
      <c r="C464" s="50" t="s">
        <v>518</v>
      </c>
      <c r="D464" s="50" t="s">
        <v>499</v>
      </c>
      <c r="E464" s="51" t="s">
        <v>309</v>
      </c>
      <c r="F464" s="85">
        <v>800</v>
      </c>
      <c r="G464" s="52"/>
      <c r="I464" s="5"/>
    </row>
    <row r="465" spans="1:9" ht="38.25">
      <c r="A465" s="38" t="s">
        <v>164</v>
      </c>
      <c r="B465" s="107"/>
      <c r="C465" s="27" t="s">
        <v>518</v>
      </c>
      <c r="D465" s="27" t="s">
        <v>499</v>
      </c>
      <c r="E465" s="27" t="s">
        <v>7</v>
      </c>
      <c r="F465" s="28" t="s">
        <v>83</v>
      </c>
      <c r="G465" s="25">
        <f>G466</f>
        <v>1004100</v>
      </c>
      <c r="I465" s="5"/>
    </row>
    <row r="466" spans="1:9" ht="25.5">
      <c r="A466" s="26" t="s">
        <v>552</v>
      </c>
      <c r="B466" s="47"/>
      <c r="C466" s="27" t="s">
        <v>518</v>
      </c>
      <c r="D466" s="27" t="s">
        <v>499</v>
      </c>
      <c r="E466" s="27" t="s">
        <v>559</v>
      </c>
      <c r="F466" s="28"/>
      <c r="G466" s="25">
        <f>G467</f>
        <v>1004100</v>
      </c>
      <c r="I466" s="5"/>
    </row>
    <row r="467" spans="1:9" ht="25.5">
      <c r="A467" s="26" t="s">
        <v>261</v>
      </c>
      <c r="B467" s="28"/>
      <c r="C467" s="27" t="s">
        <v>518</v>
      </c>
      <c r="D467" s="27" t="s">
        <v>499</v>
      </c>
      <c r="E467" s="40" t="s">
        <v>418</v>
      </c>
      <c r="F467" s="27"/>
      <c r="G467" s="25">
        <f>SUM(G468:G470)</f>
        <v>1004100</v>
      </c>
      <c r="I467" s="5"/>
    </row>
    <row r="468" spans="1:9" ht="38.25">
      <c r="A468" s="26" t="s">
        <v>682</v>
      </c>
      <c r="B468" s="47"/>
      <c r="C468" s="27" t="s">
        <v>518</v>
      </c>
      <c r="D468" s="27" t="s">
        <v>499</v>
      </c>
      <c r="E468" s="40" t="s">
        <v>418</v>
      </c>
      <c r="F468" s="27">
        <v>100</v>
      </c>
      <c r="G468" s="30">
        <v>958900</v>
      </c>
      <c r="I468" s="5"/>
    </row>
    <row r="469" spans="1:9" ht="20.25" customHeight="1">
      <c r="A469" s="26" t="s">
        <v>209</v>
      </c>
      <c r="B469" s="47"/>
      <c r="C469" s="27" t="s">
        <v>518</v>
      </c>
      <c r="D469" s="27" t="s">
        <v>499</v>
      </c>
      <c r="E469" s="40" t="s">
        <v>418</v>
      </c>
      <c r="F469" s="27" t="s">
        <v>70</v>
      </c>
      <c r="G469" s="30">
        <v>44800</v>
      </c>
      <c r="I469" s="5"/>
    </row>
    <row r="470" spans="1:9" ht="12.75">
      <c r="A470" s="26" t="s">
        <v>73</v>
      </c>
      <c r="B470" s="47"/>
      <c r="C470" s="27" t="s">
        <v>518</v>
      </c>
      <c r="D470" s="27" t="s">
        <v>499</v>
      </c>
      <c r="E470" s="40" t="s">
        <v>418</v>
      </c>
      <c r="F470" s="27">
        <v>800</v>
      </c>
      <c r="G470" s="30">
        <v>400</v>
      </c>
      <c r="I470" s="5"/>
    </row>
    <row r="471" spans="1:7" ht="13.5">
      <c r="A471" s="88" t="s">
        <v>71</v>
      </c>
      <c r="B471" s="104"/>
      <c r="C471" s="20" t="s">
        <v>95</v>
      </c>
      <c r="D471" s="56" t="s">
        <v>428</v>
      </c>
      <c r="E471" s="20" t="s">
        <v>83</v>
      </c>
      <c r="F471" s="20" t="s">
        <v>83</v>
      </c>
      <c r="G471" s="93">
        <f aca="true" t="shared" si="1" ref="G471:G476">G472</f>
        <v>55000</v>
      </c>
    </row>
    <row r="472" spans="1:7" ht="12.75">
      <c r="A472" s="38" t="s">
        <v>72</v>
      </c>
      <c r="B472" s="105"/>
      <c r="C472" s="24" t="s">
        <v>95</v>
      </c>
      <c r="D472" s="24" t="s">
        <v>495</v>
      </c>
      <c r="E472" s="24" t="s">
        <v>83</v>
      </c>
      <c r="F472" s="24" t="s">
        <v>83</v>
      </c>
      <c r="G472" s="25">
        <f t="shared" si="1"/>
        <v>55000</v>
      </c>
    </row>
    <row r="473" spans="1:7" ht="12.75">
      <c r="A473" s="37" t="s">
        <v>163</v>
      </c>
      <c r="B473" s="106"/>
      <c r="C473" s="27" t="s">
        <v>95</v>
      </c>
      <c r="D473" s="27" t="s">
        <v>495</v>
      </c>
      <c r="E473" s="40" t="s">
        <v>645</v>
      </c>
      <c r="F473" s="27" t="s">
        <v>83</v>
      </c>
      <c r="G473" s="25">
        <f t="shared" si="1"/>
        <v>55000</v>
      </c>
    </row>
    <row r="474" spans="1:7" ht="25.5">
      <c r="A474" s="38" t="s">
        <v>358</v>
      </c>
      <c r="B474" s="107"/>
      <c r="C474" s="27" t="s">
        <v>95</v>
      </c>
      <c r="D474" s="27" t="s">
        <v>495</v>
      </c>
      <c r="E474" s="40" t="s">
        <v>113</v>
      </c>
      <c r="F474" s="28" t="s">
        <v>83</v>
      </c>
      <c r="G474" s="25">
        <f t="shared" si="1"/>
        <v>55000</v>
      </c>
    </row>
    <row r="475" spans="1:7" ht="38.25">
      <c r="A475" s="285" t="s">
        <v>112</v>
      </c>
      <c r="B475" s="108"/>
      <c r="C475" s="27" t="s">
        <v>95</v>
      </c>
      <c r="D475" s="27" t="s">
        <v>495</v>
      </c>
      <c r="E475" s="40" t="s">
        <v>114</v>
      </c>
      <c r="F475" s="28"/>
      <c r="G475" s="25">
        <f t="shared" si="1"/>
        <v>55000</v>
      </c>
    </row>
    <row r="476" spans="1:7" ht="12.75">
      <c r="A476" s="285" t="s">
        <v>115</v>
      </c>
      <c r="B476" s="108"/>
      <c r="C476" s="27" t="s">
        <v>95</v>
      </c>
      <c r="D476" s="27" t="s">
        <v>495</v>
      </c>
      <c r="E476" s="40" t="s">
        <v>116</v>
      </c>
      <c r="F476" s="27" t="s">
        <v>83</v>
      </c>
      <c r="G476" s="25">
        <f t="shared" si="1"/>
        <v>55000</v>
      </c>
    </row>
    <row r="477" spans="1:7" ht="12.75">
      <c r="A477" s="49" t="s">
        <v>459</v>
      </c>
      <c r="B477" s="110"/>
      <c r="C477" s="50" t="s">
        <v>95</v>
      </c>
      <c r="D477" s="50" t="s">
        <v>495</v>
      </c>
      <c r="E477" s="51" t="s">
        <v>116</v>
      </c>
      <c r="F477" s="50" t="s">
        <v>78</v>
      </c>
      <c r="G477" s="52">
        <v>55000</v>
      </c>
    </row>
    <row r="478" spans="1:7" ht="12.75">
      <c r="A478" s="278" t="s">
        <v>510</v>
      </c>
      <c r="B478" s="271" t="s">
        <v>509</v>
      </c>
      <c r="C478" s="272"/>
      <c r="D478" s="272"/>
      <c r="E478" s="273"/>
      <c r="F478" s="274"/>
      <c r="G478" s="275">
        <f>G479</f>
        <v>1209952</v>
      </c>
    </row>
    <row r="479" spans="1:7" ht="20.25" customHeight="1">
      <c r="A479" s="88" t="s">
        <v>161</v>
      </c>
      <c r="B479" s="116"/>
      <c r="C479" s="276" t="s">
        <v>495</v>
      </c>
      <c r="D479" s="276" t="s">
        <v>499</v>
      </c>
      <c r="E479" s="89" t="s">
        <v>648</v>
      </c>
      <c r="F479" s="90" t="s">
        <v>83</v>
      </c>
      <c r="G479" s="277">
        <f>G480+G483</f>
        <v>1209952</v>
      </c>
    </row>
    <row r="480" spans="1:7" ht="12.75">
      <c r="A480" s="38" t="s">
        <v>162</v>
      </c>
      <c r="B480" s="107"/>
      <c r="C480" s="27" t="s">
        <v>495</v>
      </c>
      <c r="D480" s="27" t="s">
        <v>499</v>
      </c>
      <c r="E480" s="41" t="s">
        <v>649</v>
      </c>
      <c r="F480" s="27" t="s">
        <v>83</v>
      </c>
      <c r="G480" s="25">
        <f>G481</f>
        <v>696972</v>
      </c>
    </row>
    <row r="481" spans="1:7" ht="12.75">
      <c r="A481" s="26" t="s">
        <v>679</v>
      </c>
      <c r="B481" s="28"/>
      <c r="C481" s="27" t="s">
        <v>495</v>
      </c>
      <c r="D481" s="27" t="s">
        <v>499</v>
      </c>
      <c r="E481" s="40" t="s">
        <v>650</v>
      </c>
      <c r="F481" s="27"/>
      <c r="G481" s="25">
        <f>SUM(G482:G482)</f>
        <v>696972</v>
      </c>
    </row>
    <row r="482" spans="1:7" ht="38.25">
      <c r="A482" s="26" t="s">
        <v>682</v>
      </c>
      <c r="B482" s="47"/>
      <c r="C482" s="27" t="s">
        <v>495</v>
      </c>
      <c r="D482" s="27" t="s">
        <v>499</v>
      </c>
      <c r="E482" s="40" t="s">
        <v>650</v>
      </c>
      <c r="F482" s="27">
        <v>100</v>
      </c>
      <c r="G482" s="25">
        <v>696972</v>
      </c>
    </row>
    <row r="483" spans="1:7" ht="12.75">
      <c r="A483" s="26" t="s">
        <v>38</v>
      </c>
      <c r="B483" s="47"/>
      <c r="C483" s="27" t="s">
        <v>495</v>
      </c>
      <c r="D483" s="27" t="s">
        <v>499</v>
      </c>
      <c r="E483" s="41" t="s">
        <v>37</v>
      </c>
      <c r="F483" s="27"/>
      <c r="G483" s="25">
        <f>G484</f>
        <v>512980</v>
      </c>
    </row>
    <row r="484" spans="1:7" ht="12.75">
      <c r="A484" s="26" t="s">
        <v>679</v>
      </c>
      <c r="B484" s="28"/>
      <c r="C484" s="27" t="s">
        <v>495</v>
      </c>
      <c r="D484" s="27" t="s">
        <v>499</v>
      </c>
      <c r="E484" s="40" t="s">
        <v>36</v>
      </c>
      <c r="F484" s="27"/>
      <c r="G484" s="25">
        <f>SUM(G485:G486)</f>
        <v>512980</v>
      </c>
    </row>
    <row r="485" spans="1:7" ht="38.25">
      <c r="A485" s="26" t="s">
        <v>682</v>
      </c>
      <c r="B485" s="47"/>
      <c r="C485" s="27" t="s">
        <v>495</v>
      </c>
      <c r="D485" s="27" t="s">
        <v>499</v>
      </c>
      <c r="E485" s="40" t="s">
        <v>36</v>
      </c>
      <c r="F485" s="27">
        <v>100</v>
      </c>
      <c r="G485" s="30">
        <v>509980</v>
      </c>
    </row>
    <row r="486" spans="1:7" ht="21" customHeight="1">
      <c r="A486" s="49" t="s">
        <v>209</v>
      </c>
      <c r="B486" s="110"/>
      <c r="C486" s="50" t="s">
        <v>495</v>
      </c>
      <c r="D486" s="50" t="s">
        <v>499</v>
      </c>
      <c r="E486" s="51" t="s">
        <v>36</v>
      </c>
      <c r="F486" s="50">
        <v>200</v>
      </c>
      <c r="G486" s="52">
        <v>3000</v>
      </c>
    </row>
  </sheetData>
  <sheetProtection/>
  <mergeCells count="2">
    <mergeCell ref="B3:G3"/>
    <mergeCell ref="A5:G5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66FF"/>
  </sheetPr>
  <dimension ref="A1:I403"/>
  <sheetViews>
    <sheetView showGridLines="0" zoomScaleSheetLayoutView="100" zoomScalePageLayoutView="0" workbookViewId="0" topLeftCell="A1">
      <selection activeCell="B16" sqref="B16"/>
    </sheetView>
  </sheetViews>
  <sheetFormatPr defaultColWidth="9.140625" defaultRowHeight="12.75"/>
  <cols>
    <col min="1" max="1" width="50.421875" style="344" customWidth="1"/>
    <col min="2" max="2" width="5.140625" style="97" customWidth="1"/>
    <col min="3" max="4" width="3.8515625" style="97" customWidth="1"/>
    <col min="5" max="5" width="12.8515625" style="97" bestFit="1" customWidth="1"/>
    <col min="6" max="6" width="4.57421875" style="97" customWidth="1"/>
    <col min="7" max="7" width="14.00390625" style="122" bestFit="1" customWidth="1"/>
    <col min="8" max="8" width="13.7109375" style="122" customWidth="1"/>
    <col min="9" max="16384" width="9.140625" style="296" customWidth="1"/>
  </cols>
  <sheetData>
    <row r="1" spans="1:8" ht="12.75">
      <c r="A1" s="343"/>
      <c r="B1" s="294"/>
      <c r="C1" s="295"/>
      <c r="D1" s="295"/>
      <c r="E1" s="295"/>
      <c r="F1" s="295"/>
      <c r="G1" s="96"/>
      <c r="H1" s="96" t="s">
        <v>533</v>
      </c>
    </row>
    <row r="2" spans="1:8" ht="12.75">
      <c r="A2" s="343"/>
      <c r="B2" s="294"/>
      <c r="C2" s="295"/>
      <c r="D2" s="295"/>
      <c r="E2" s="295"/>
      <c r="F2" s="295"/>
      <c r="G2" s="6"/>
      <c r="H2" s="6" t="s">
        <v>244</v>
      </c>
    </row>
    <row r="3" spans="1:9" ht="12.75">
      <c r="A3" s="389" t="s">
        <v>981</v>
      </c>
      <c r="B3" s="389"/>
      <c r="C3" s="389"/>
      <c r="D3" s="389"/>
      <c r="E3" s="389"/>
      <c r="F3" s="389"/>
      <c r="G3" s="389"/>
      <c r="H3" s="389"/>
      <c r="I3" s="98"/>
    </row>
    <row r="4" spans="2:8" ht="12.75" hidden="1">
      <c r="B4" s="297"/>
      <c r="C4" s="295"/>
      <c r="D4" s="295"/>
      <c r="E4" s="295"/>
      <c r="F4" s="295"/>
      <c r="G4" s="298"/>
      <c r="H4" s="298"/>
    </row>
    <row r="5" spans="1:8" ht="12.75">
      <c r="A5" s="392" t="s">
        <v>929</v>
      </c>
      <c r="B5" s="392"/>
      <c r="C5" s="392"/>
      <c r="D5" s="392"/>
      <c r="E5" s="392"/>
      <c r="F5" s="392"/>
      <c r="G5" s="392"/>
      <c r="H5" s="392"/>
    </row>
    <row r="6" spans="1:8" ht="12.75">
      <c r="A6" s="282"/>
      <c r="B6" s="235"/>
      <c r="C6" s="235"/>
      <c r="D6" s="235"/>
      <c r="E6" s="235"/>
      <c r="F6" s="235"/>
      <c r="G6" s="9"/>
      <c r="H6" s="9" t="s">
        <v>84</v>
      </c>
    </row>
    <row r="7" spans="1:8" ht="21">
      <c r="A7" s="283" t="s">
        <v>80</v>
      </c>
      <c r="B7" s="236" t="s">
        <v>100</v>
      </c>
      <c r="C7" s="236" t="s">
        <v>488</v>
      </c>
      <c r="D7" s="236" t="s">
        <v>489</v>
      </c>
      <c r="E7" s="236" t="s">
        <v>490</v>
      </c>
      <c r="F7" s="236" t="s">
        <v>491</v>
      </c>
      <c r="G7" s="101" t="s">
        <v>847</v>
      </c>
      <c r="H7" s="101" t="s">
        <v>925</v>
      </c>
    </row>
    <row r="8" spans="1:8" ht="12.75">
      <c r="A8" s="13" t="s">
        <v>68</v>
      </c>
      <c r="B8" s="14"/>
      <c r="C8" s="14" t="s">
        <v>81</v>
      </c>
      <c r="D8" s="14" t="s">
        <v>69</v>
      </c>
      <c r="E8" s="14" t="s">
        <v>492</v>
      </c>
      <c r="F8" s="14" t="s">
        <v>493</v>
      </c>
      <c r="G8" s="12" t="s">
        <v>494</v>
      </c>
      <c r="H8" s="12" t="s">
        <v>494</v>
      </c>
    </row>
    <row r="9" spans="1:8" ht="12.75">
      <c r="A9" s="16" t="s">
        <v>85</v>
      </c>
      <c r="B9" s="103"/>
      <c r="C9" s="17" t="s">
        <v>83</v>
      </c>
      <c r="D9" s="17" t="s">
        <v>83</v>
      </c>
      <c r="E9" s="17" t="s">
        <v>83</v>
      </c>
      <c r="F9" s="17" t="s">
        <v>83</v>
      </c>
      <c r="G9" s="18">
        <f>G10+G305+G394+G403</f>
        <v>421581999.38</v>
      </c>
      <c r="H9" s="18">
        <f>H10+H305+H394+H403</f>
        <v>402794413</v>
      </c>
    </row>
    <row r="10" spans="1:8" ht="12.75">
      <c r="A10" s="278" t="s">
        <v>303</v>
      </c>
      <c r="B10" s="240" t="s">
        <v>538</v>
      </c>
      <c r="C10" s="115"/>
      <c r="D10" s="115"/>
      <c r="E10" s="115"/>
      <c r="F10" s="115"/>
      <c r="G10" s="241">
        <f>G11+G75+G81+G93+G135+G161+G241+G256+G262+G293</f>
        <v>390528682.38</v>
      </c>
      <c r="H10" s="241">
        <f>H11+H75+H81+H93+H135+H161+H241+H256+H262+H293</f>
        <v>367059403</v>
      </c>
    </row>
    <row r="11" spans="1:8" ht="12.75">
      <c r="A11" s="88" t="s">
        <v>557</v>
      </c>
      <c r="B11" s="104"/>
      <c r="C11" s="20" t="s">
        <v>495</v>
      </c>
      <c r="D11" s="21" t="s">
        <v>428</v>
      </c>
      <c r="E11" s="20" t="s">
        <v>83</v>
      </c>
      <c r="F11" s="20" t="s">
        <v>83</v>
      </c>
      <c r="G11" s="22">
        <f>G12+G17+G24+G29</f>
        <v>39054351</v>
      </c>
      <c r="H11" s="22">
        <f>H12+H17+H24+H29</f>
        <v>42043672</v>
      </c>
    </row>
    <row r="12" spans="1:8" ht="31.5" customHeight="1">
      <c r="A12" s="38" t="s">
        <v>496</v>
      </c>
      <c r="B12" s="105"/>
      <c r="C12" s="24" t="s">
        <v>495</v>
      </c>
      <c r="D12" s="24" t="s">
        <v>497</v>
      </c>
      <c r="E12" s="24" t="s">
        <v>83</v>
      </c>
      <c r="F12" s="24" t="s">
        <v>83</v>
      </c>
      <c r="G12" s="25">
        <f aca="true" t="shared" si="0" ref="G12:H15">G13</f>
        <v>1010424</v>
      </c>
      <c r="H12" s="25">
        <f t="shared" si="0"/>
        <v>1069861</v>
      </c>
    </row>
    <row r="13" spans="1:8" ht="25.5">
      <c r="A13" s="26" t="s">
        <v>547</v>
      </c>
      <c r="B13" s="47"/>
      <c r="C13" s="27" t="s">
        <v>495</v>
      </c>
      <c r="D13" s="27" t="s">
        <v>497</v>
      </c>
      <c r="E13" s="27" t="s">
        <v>638</v>
      </c>
      <c r="F13" s="27" t="s">
        <v>83</v>
      </c>
      <c r="G13" s="25">
        <f t="shared" si="0"/>
        <v>1010424</v>
      </c>
      <c r="H13" s="25">
        <f t="shared" si="0"/>
        <v>1069861</v>
      </c>
    </row>
    <row r="14" spans="1:8" ht="12.75">
      <c r="A14" s="26" t="s">
        <v>333</v>
      </c>
      <c r="B14" s="47"/>
      <c r="C14" s="27" t="s">
        <v>495</v>
      </c>
      <c r="D14" s="27" t="s">
        <v>497</v>
      </c>
      <c r="E14" s="27" t="s">
        <v>639</v>
      </c>
      <c r="F14" s="28" t="s">
        <v>83</v>
      </c>
      <c r="G14" s="25">
        <f t="shared" si="0"/>
        <v>1010424</v>
      </c>
      <c r="H14" s="25">
        <f t="shared" si="0"/>
        <v>1069861</v>
      </c>
    </row>
    <row r="15" spans="1:8" ht="25.5">
      <c r="A15" s="26" t="s">
        <v>679</v>
      </c>
      <c r="B15" s="28"/>
      <c r="C15" s="27" t="s">
        <v>495</v>
      </c>
      <c r="D15" s="27" t="s">
        <v>497</v>
      </c>
      <c r="E15" s="27" t="s">
        <v>640</v>
      </c>
      <c r="F15" s="27" t="s">
        <v>83</v>
      </c>
      <c r="G15" s="25">
        <f t="shared" si="0"/>
        <v>1010424</v>
      </c>
      <c r="H15" s="25">
        <f t="shared" si="0"/>
        <v>1069861</v>
      </c>
    </row>
    <row r="16" spans="1:8" ht="54.75" customHeight="1">
      <c r="A16" s="26" t="s">
        <v>682</v>
      </c>
      <c r="B16" s="47"/>
      <c r="C16" s="27" t="s">
        <v>495</v>
      </c>
      <c r="D16" s="27" t="s">
        <v>497</v>
      </c>
      <c r="E16" s="27" t="s">
        <v>640</v>
      </c>
      <c r="F16" s="27" t="s">
        <v>556</v>
      </c>
      <c r="G16" s="30">
        <v>1010424</v>
      </c>
      <c r="H16" s="30">
        <v>1069861</v>
      </c>
    </row>
    <row r="17" spans="1:8" ht="51">
      <c r="A17" s="38" t="s">
        <v>669</v>
      </c>
      <c r="B17" s="105"/>
      <c r="C17" s="24" t="s">
        <v>495</v>
      </c>
      <c r="D17" s="24" t="s">
        <v>498</v>
      </c>
      <c r="E17" s="24" t="s">
        <v>83</v>
      </c>
      <c r="F17" s="24" t="s">
        <v>83</v>
      </c>
      <c r="G17" s="25">
        <f aca="true" t="shared" si="1" ref="G17:H19">G18</f>
        <v>10731493</v>
      </c>
      <c r="H17" s="25">
        <f t="shared" si="1"/>
        <v>11298274</v>
      </c>
    </row>
    <row r="18" spans="1:8" ht="12.75">
      <c r="A18" s="26" t="s">
        <v>435</v>
      </c>
      <c r="B18" s="47"/>
      <c r="C18" s="27" t="s">
        <v>495</v>
      </c>
      <c r="D18" s="27" t="s">
        <v>498</v>
      </c>
      <c r="E18" s="27" t="s">
        <v>641</v>
      </c>
      <c r="F18" s="27" t="s">
        <v>83</v>
      </c>
      <c r="G18" s="25">
        <f t="shared" si="1"/>
        <v>10731493</v>
      </c>
      <c r="H18" s="25">
        <f t="shared" si="1"/>
        <v>11298274</v>
      </c>
    </row>
    <row r="19" spans="1:8" ht="12.75">
      <c r="A19" s="26" t="s">
        <v>439</v>
      </c>
      <c r="B19" s="47"/>
      <c r="C19" s="27" t="s">
        <v>495</v>
      </c>
      <c r="D19" s="27" t="s">
        <v>498</v>
      </c>
      <c r="E19" s="27" t="s">
        <v>642</v>
      </c>
      <c r="F19" s="28" t="s">
        <v>83</v>
      </c>
      <c r="G19" s="25">
        <f t="shared" si="1"/>
        <v>10731493</v>
      </c>
      <c r="H19" s="25">
        <f t="shared" si="1"/>
        <v>11298274</v>
      </c>
    </row>
    <row r="20" spans="1:8" ht="25.5">
      <c r="A20" s="26" t="s">
        <v>679</v>
      </c>
      <c r="B20" s="28"/>
      <c r="C20" s="27" t="s">
        <v>495</v>
      </c>
      <c r="D20" s="27" t="s">
        <v>498</v>
      </c>
      <c r="E20" s="27" t="s">
        <v>644</v>
      </c>
      <c r="F20" s="27" t="s">
        <v>83</v>
      </c>
      <c r="G20" s="25">
        <f>SUM(G21:G23)</f>
        <v>10731493</v>
      </c>
      <c r="H20" s="25">
        <f>SUM(H21:H23)</f>
        <v>11298274</v>
      </c>
    </row>
    <row r="21" spans="1:8" ht="49.5" customHeight="1">
      <c r="A21" s="26" t="s">
        <v>682</v>
      </c>
      <c r="B21" s="47"/>
      <c r="C21" s="27" t="s">
        <v>495</v>
      </c>
      <c r="D21" s="27" t="s">
        <v>498</v>
      </c>
      <c r="E21" s="27" t="s">
        <v>644</v>
      </c>
      <c r="F21" s="27">
        <v>100</v>
      </c>
      <c r="G21" s="30">
        <v>9886354</v>
      </c>
      <c r="H21" s="30">
        <v>10467904</v>
      </c>
    </row>
    <row r="22" spans="1:8" ht="25.5">
      <c r="A22" s="26" t="s">
        <v>209</v>
      </c>
      <c r="B22" s="47"/>
      <c r="C22" s="27" t="s">
        <v>495</v>
      </c>
      <c r="D22" s="27" t="s">
        <v>498</v>
      </c>
      <c r="E22" s="27" t="s">
        <v>644</v>
      </c>
      <c r="F22" s="27">
        <v>200</v>
      </c>
      <c r="G22" s="30">
        <v>721953</v>
      </c>
      <c r="H22" s="30">
        <v>707184</v>
      </c>
    </row>
    <row r="23" spans="1:8" ht="12.75">
      <c r="A23" s="26" t="s">
        <v>73</v>
      </c>
      <c r="B23" s="47"/>
      <c r="C23" s="27" t="s">
        <v>495</v>
      </c>
      <c r="D23" s="27" t="s">
        <v>498</v>
      </c>
      <c r="E23" s="27" t="s">
        <v>644</v>
      </c>
      <c r="F23" s="27">
        <v>800</v>
      </c>
      <c r="G23" s="30">
        <v>123186</v>
      </c>
      <c r="H23" s="30">
        <v>123186</v>
      </c>
    </row>
    <row r="24" spans="1:8" ht="12.75">
      <c r="A24" s="38" t="s">
        <v>500</v>
      </c>
      <c r="B24" s="105"/>
      <c r="C24" s="24" t="s">
        <v>495</v>
      </c>
      <c r="D24" s="24" t="s">
        <v>501</v>
      </c>
      <c r="E24" s="24" t="s">
        <v>83</v>
      </c>
      <c r="F24" s="24" t="s">
        <v>83</v>
      </c>
      <c r="G24" s="25">
        <f aca="true" t="shared" si="2" ref="G24:H27">G25</f>
        <v>100000</v>
      </c>
      <c r="H24" s="25">
        <f t="shared" si="2"/>
        <v>300000</v>
      </c>
    </row>
    <row r="25" spans="1:8" ht="12.75">
      <c r="A25" s="26" t="s">
        <v>166</v>
      </c>
      <c r="B25" s="47"/>
      <c r="C25" s="27" t="s">
        <v>495</v>
      </c>
      <c r="D25" s="27" t="s">
        <v>501</v>
      </c>
      <c r="E25" s="27" t="s">
        <v>651</v>
      </c>
      <c r="F25" s="27" t="s">
        <v>83</v>
      </c>
      <c r="G25" s="25">
        <f t="shared" si="2"/>
        <v>100000</v>
      </c>
      <c r="H25" s="25">
        <f t="shared" si="2"/>
        <v>300000</v>
      </c>
    </row>
    <row r="26" spans="1:8" ht="12.75">
      <c r="A26" s="26" t="s">
        <v>500</v>
      </c>
      <c r="B26" s="47"/>
      <c r="C26" s="27" t="s">
        <v>495</v>
      </c>
      <c r="D26" s="27" t="s">
        <v>501</v>
      </c>
      <c r="E26" s="27" t="s">
        <v>652</v>
      </c>
      <c r="F26" s="28" t="s">
        <v>83</v>
      </c>
      <c r="G26" s="25">
        <f t="shared" si="2"/>
        <v>100000</v>
      </c>
      <c r="H26" s="25">
        <f t="shared" si="2"/>
        <v>300000</v>
      </c>
    </row>
    <row r="27" spans="1:8" ht="12.75">
      <c r="A27" s="26" t="s">
        <v>242</v>
      </c>
      <c r="B27" s="28"/>
      <c r="C27" s="27" t="s">
        <v>495</v>
      </c>
      <c r="D27" s="27" t="s">
        <v>501</v>
      </c>
      <c r="E27" s="27" t="s">
        <v>203</v>
      </c>
      <c r="F27" s="27" t="s">
        <v>83</v>
      </c>
      <c r="G27" s="25">
        <f t="shared" si="2"/>
        <v>100000</v>
      </c>
      <c r="H27" s="25">
        <f t="shared" si="2"/>
        <v>300000</v>
      </c>
    </row>
    <row r="28" spans="1:8" ht="12.75">
      <c r="A28" s="26" t="s">
        <v>73</v>
      </c>
      <c r="B28" s="47"/>
      <c r="C28" s="27" t="s">
        <v>495</v>
      </c>
      <c r="D28" s="27" t="s">
        <v>501</v>
      </c>
      <c r="E28" s="27" t="s">
        <v>203</v>
      </c>
      <c r="F28" s="27" t="s">
        <v>74</v>
      </c>
      <c r="G28" s="30">
        <v>100000</v>
      </c>
      <c r="H28" s="30">
        <v>300000</v>
      </c>
    </row>
    <row r="29" spans="1:8" ht="12.75">
      <c r="A29" s="38" t="s">
        <v>437</v>
      </c>
      <c r="B29" s="105"/>
      <c r="C29" s="24" t="s">
        <v>495</v>
      </c>
      <c r="D29" s="24" t="s">
        <v>95</v>
      </c>
      <c r="E29" s="24" t="s">
        <v>83</v>
      </c>
      <c r="F29" s="24" t="s">
        <v>83</v>
      </c>
      <c r="G29" s="25">
        <f>G30+G36+G48+G58+G62+G53+G41</f>
        <v>27212434</v>
      </c>
      <c r="H29" s="25">
        <f>H30+H36+H48+H58+H62+H53+H41</f>
        <v>29375537</v>
      </c>
    </row>
    <row r="30" spans="1:8" ht="38.25">
      <c r="A30" s="37" t="s">
        <v>952</v>
      </c>
      <c r="B30" s="106"/>
      <c r="C30" s="27" t="s">
        <v>495</v>
      </c>
      <c r="D30" s="27" t="s">
        <v>95</v>
      </c>
      <c r="E30" s="40" t="s">
        <v>8</v>
      </c>
      <c r="F30" s="27" t="s">
        <v>83</v>
      </c>
      <c r="G30" s="25">
        <f aca="true" t="shared" si="3" ref="G30:H32">G31</f>
        <v>1117781</v>
      </c>
      <c r="H30" s="25">
        <f t="shared" si="3"/>
        <v>1500458</v>
      </c>
    </row>
    <row r="31" spans="1:8" ht="25.5">
      <c r="A31" s="38" t="s">
        <v>442</v>
      </c>
      <c r="B31" s="105"/>
      <c r="C31" s="27" t="s">
        <v>495</v>
      </c>
      <c r="D31" s="27" t="s">
        <v>95</v>
      </c>
      <c r="E31" s="40" t="s">
        <v>9</v>
      </c>
      <c r="F31" s="27" t="s">
        <v>83</v>
      </c>
      <c r="G31" s="25">
        <f t="shared" si="3"/>
        <v>1117781</v>
      </c>
      <c r="H31" s="25">
        <f t="shared" si="3"/>
        <v>1500458</v>
      </c>
    </row>
    <row r="32" spans="1:8" ht="38.25">
      <c r="A32" s="285" t="s">
        <v>35</v>
      </c>
      <c r="B32" s="39"/>
      <c r="C32" s="27" t="s">
        <v>495</v>
      </c>
      <c r="D32" s="27" t="s">
        <v>95</v>
      </c>
      <c r="E32" s="40" t="s">
        <v>10</v>
      </c>
      <c r="F32" s="27"/>
      <c r="G32" s="25">
        <f t="shared" si="3"/>
        <v>1117781</v>
      </c>
      <c r="H32" s="25">
        <f t="shared" si="3"/>
        <v>1500458</v>
      </c>
    </row>
    <row r="33" spans="1:8" ht="12.75">
      <c r="A33" s="26" t="s">
        <v>262</v>
      </c>
      <c r="B33" s="28"/>
      <c r="C33" s="27" t="s">
        <v>495</v>
      </c>
      <c r="D33" s="27" t="s">
        <v>95</v>
      </c>
      <c r="E33" s="40" t="s">
        <v>11</v>
      </c>
      <c r="F33" s="27" t="s">
        <v>83</v>
      </c>
      <c r="G33" s="25">
        <f>SUM(G34:G35)</f>
        <v>1117781</v>
      </c>
      <c r="H33" s="25">
        <f>SUM(H34:H35)</f>
        <v>1500458</v>
      </c>
    </row>
    <row r="34" spans="1:8" ht="25.5">
      <c r="A34" s="26" t="s">
        <v>209</v>
      </c>
      <c r="B34" s="47"/>
      <c r="C34" s="27" t="s">
        <v>495</v>
      </c>
      <c r="D34" s="27" t="s">
        <v>95</v>
      </c>
      <c r="E34" s="40" t="s">
        <v>11</v>
      </c>
      <c r="F34" s="27" t="s">
        <v>70</v>
      </c>
      <c r="G34" s="30">
        <v>521222</v>
      </c>
      <c r="H34" s="30">
        <v>903899</v>
      </c>
    </row>
    <row r="35" spans="1:8" ht="12.75">
      <c r="A35" s="26" t="s">
        <v>73</v>
      </c>
      <c r="B35" s="47"/>
      <c r="C35" s="27" t="s">
        <v>495</v>
      </c>
      <c r="D35" s="27" t="s">
        <v>95</v>
      </c>
      <c r="E35" s="40" t="s">
        <v>11</v>
      </c>
      <c r="F35" s="27">
        <v>800</v>
      </c>
      <c r="G35" s="30">
        <v>596559</v>
      </c>
      <c r="H35" s="30">
        <v>596559</v>
      </c>
    </row>
    <row r="36" spans="1:8" ht="51">
      <c r="A36" s="37" t="s">
        <v>275</v>
      </c>
      <c r="B36" s="106"/>
      <c r="C36" s="27" t="s">
        <v>495</v>
      </c>
      <c r="D36" s="27" t="s">
        <v>95</v>
      </c>
      <c r="E36" s="27" t="s">
        <v>12</v>
      </c>
      <c r="F36" s="27"/>
      <c r="G36" s="25">
        <f aca="true" t="shared" si="4" ref="G36:H39">G37</f>
        <v>30000</v>
      </c>
      <c r="H36" s="25">
        <f t="shared" si="4"/>
        <v>50000</v>
      </c>
    </row>
    <row r="37" spans="1:8" ht="63.75">
      <c r="A37" s="38" t="s">
        <v>276</v>
      </c>
      <c r="B37" s="107"/>
      <c r="C37" s="27" t="s">
        <v>495</v>
      </c>
      <c r="D37" s="27" t="s">
        <v>95</v>
      </c>
      <c r="E37" s="27" t="s">
        <v>13</v>
      </c>
      <c r="F37" s="27"/>
      <c r="G37" s="25">
        <f t="shared" si="4"/>
        <v>30000</v>
      </c>
      <c r="H37" s="25">
        <f t="shared" si="4"/>
        <v>50000</v>
      </c>
    </row>
    <row r="38" spans="1:8" ht="26.25" customHeight="1">
      <c r="A38" s="43" t="s">
        <v>263</v>
      </c>
      <c r="B38" s="47"/>
      <c r="C38" s="27" t="s">
        <v>495</v>
      </c>
      <c r="D38" s="27" t="s">
        <v>95</v>
      </c>
      <c r="E38" s="44" t="s">
        <v>104</v>
      </c>
      <c r="F38" s="44"/>
      <c r="G38" s="25">
        <f t="shared" si="4"/>
        <v>30000</v>
      </c>
      <c r="H38" s="25">
        <f t="shared" si="4"/>
        <v>50000</v>
      </c>
    </row>
    <row r="39" spans="1:8" ht="24">
      <c r="A39" s="286" t="s">
        <v>250</v>
      </c>
      <c r="B39" s="47"/>
      <c r="C39" s="27" t="s">
        <v>495</v>
      </c>
      <c r="D39" s="27" t="s">
        <v>95</v>
      </c>
      <c r="E39" s="44" t="s">
        <v>264</v>
      </c>
      <c r="F39" s="44"/>
      <c r="G39" s="25">
        <f t="shared" si="4"/>
        <v>30000</v>
      </c>
      <c r="H39" s="25">
        <f t="shared" si="4"/>
        <v>50000</v>
      </c>
    </row>
    <row r="40" spans="1:8" ht="25.5">
      <c r="A40" s="43" t="s">
        <v>209</v>
      </c>
      <c r="B40" s="47"/>
      <c r="C40" s="27" t="s">
        <v>495</v>
      </c>
      <c r="D40" s="27" t="s">
        <v>95</v>
      </c>
      <c r="E40" s="44" t="s">
        <v>264</v>
      </c>
      <c r="F40" s="44">
        <v>200</v>
      </c>
      <c r="G40" s="25">
        <v>30000</v>
      </c>
      <c r="H40" s="25">
        <v>50000</v>
      </c>
    </row>
    <row r="41" spans="1:8" ht="25.5">
      <c r="A41" s="37" t="s">
        <v>163</v>
      </c>
      <c r="B41" s="47"/>
      <c r="C41" s="27" t="s">
        <v>495</v>
      </c>
      <c r="D41" s="27" t="s">
        <v>95</v>
      </c>
      <c r="E41" s="27" t="s">
        <v>645</v>
      </c>
      <c r="F41" s="27" t="s">
        <v>83</v>
      </c>
      <c r="G41" s="30">
        <f aca="true" t="shared" si="5" ref="G41:H43">G42</f>
        <v>6840412</v>
      </c>
      <c r="H41" s="30">
        <f t="shared" si="5"/>
        <v>7225025</v>
      </c>
    </row>
    <row r="42" spans="1:8" ht="51">
      <c r="A42" s="38" t="s">
        <v>165</v>
      </c>
      <c r="B42" s="47"/>
      <c r="C42" s="27" t="s">
        <v>495</v>
      </c>
      <c r="D42" s="27" t="s">
        <v>95</v>
      </c>
      <c r="E42" s="27" t="s">
        <v>646</v>
      </c>
      <c r="F42" s="28" t="s">
        <v>83</v>
      </c>
      <c r="G42" s="30">
        <f t="shared" si="5"/>
        <v>6840412</v>
      </c>
      <c r="H42" s="30">
        <f t="shared" si="5"/>
        <v>7225025</v>
      </c>
    </row>
    <row r="43" spans="1:8" ht="38.25">
      <c r="A43" s="285" t="s">
        <v>947</v>
      </c>
      <c r="B43" s="47"/>
      <c r="C43" s="27" t="s">
        <v>495</v>
      </c>
      <c r="D43" s="27" t="s">
        <v>95</v>
      </c>
      <c r="E43" s="27" t="s">
        <v>946</v>
      </c>
      <c r="F43" s="28"/>
      <c r="G43" s="30">
        <f t="shared" si="5"/>
        <v>6840412</v>
      </c>
      <c r="H43" s="30">
        <f t="shared" si="5"/>
        <v>7225025</v>
      </c>
    </row>
    <row r="44" spans="1:8" ht="25.5">
      <c r="A44" s="26" t="s">
        <v>460</v>
      </c>
      <c r="B44" s="47"/>
      <c r="C44" s="27" t="s">
        <v>495</v>
      </c>
      <c r="D44" s="27" t="s">
        <v>95</v>
      </c>
      <c r="E44" s="27" t="s">
        <v>948</v>
      </c>
      <c r="F44" s="27" t="s">
        <v>83</v>
      </c>
      <c r="G44" s="30">
        <f>G45+G46+G47</f>
        <v>6840412</v>
      </c>
      <c r="H44" s="30">
        <f>H45+H46+H47</f>
        <v>7225025</v>
      </c>
    </row>
    <row r="45" spans="1:8" ht="51" customHeight="1">
      <c r="A45" s="26" t="s">
        <v>682</v>
      </c>
      <c r="B45" s="47"/>
      <c r="C45" s="27" t="s">
        <v>495</v>
      </c>
      <c r="D45" s="27" t="s">
        <v>95</v>
      </c>
      <c r="E45" s="27" t="s">
        <v>948</v>
      </c>
      <c r="F45" s="27">
        <v>100</v>
      </c>
      <c r="G45" s="30">
        <v>6538412</v>
      </c>
      <c r="H45" s="30">
        <v>6923025</v>
      </c>
    </row>
    <row r="46" spans="1:8" ht="25.5">
      <c r="A46" s="26" t="s">
        <v>209</v>
      </c>
      <c r="B46" s="47"/>
      <c r="C46" s="27" t="s">
        <v>495</v>
      </c>
      <c r="D46" s="27" t="s">
        <v>95</v>
      </c>
      <c r="E46" s="27" t="s">
        <v>948</v>
      </c>
      <c r="F46" s="27" t="s">
        <v>70</v>
      </c>
      <c r="G46" s="30">
        <v>302000</v>
      </c>
      <c r="H46" s="30">
        <v>302000</v>
      </c>
    </row>
    <row r="47" spans="1:8" ht="12.75">
      <c r="A47" s="26" t="s">
        <v>73</v>
      </c>
      <c r="B47" s="47"/>
      <c r="C47" s="27" t="s">
        <v>495</v>
      </c>
      <c r="D47" s="27" t="s">
        <v>95</v>
      </c>
      <c r="E47" s="27" t="s">
        <v>948</v>
      </c>
      <c r="F47" s="27">
        <v>800</v>
      </c>
      <c r="G47" s="30"/>
      <c r="H47" s="30"/>
    </row>
    <row r="48" spans="1:8" ht="38.25">
      <c r="A48" s="37" t="s">
        <v>953</v>
      </c>
      <c r="B48" s="106"/>
      <c r="C48" s="27" t="s">
        <v>495</v>
      </c>
      <c r="D48" s="27" t="s">
        <v>95</v>
      </c>
      <c r="E48" s="27" t="s">
        <v>105</v>
      </c>
      <c r="F48" s="27"/>
      <c r="G48" s="25">
        <f aca="true" t="shared" si="6" ref="G48:H51">G49</f>
        <v>30000</v>
      </c>
      <c r="H48" s="25">
        <f t="shared" si="6"/>
        <v>50000</v>
      </c>
    </row>
    <row r="49" spans="1:8" ht="51">
      <c r="A49" s="38" t="s">
        <v>954</v>
      </c>
      <c r="B49" s="107"/>
      <c r="C49" s="27" t="s">
        <v>495</v>
      </c>
      <c r="D49" s="27" t="s">
        <v>95</v>
      </c>
      <c r="E49" s="27" t="s">
        <v>106</v>
      </c>
      <c r="F49" s="27"/>
      <c r="G49" s="25">
        <f t="shared" si="6"/>
        <v>30000</v>
      </c>
      <c r="H49" s="25">
        <f t="shared" si="6"/>
        <v>50000</v>
      </c>
    </row>
    <row r="50" spans="1:8" ht="25.5">
      <c r="A50" s="26" t="s">
        <v>107</v>
      </c>
      <c r="B50" s="47"/>
      <c r="C50" s="27" t="s">
        <v>495</v>
      </c>
      <c r="D50" s="27" t="s">
        <v>95</v>
      </c>
      <c r="E50" s="27" t="s">
        <v>108</v>
      </c>
      <c r="F50" s="27"/>
      <c r="G50" s="25">
        <f t="shared" si="6"/>
        <v>30000</v>
      </c>
      <c r="H50" s="25">
        <f t="shared" si="6"/>
        <v>50000</v>
      </c>
    </row>
    <row r="51" spans="1:8" ht="38.25">
      <c r="A51" s="26" t="s">
        <v>110</v>
      </c>
      <c r="B51" s="47"/>
      <c r="C51" s="27" t="s">
        <v>495</v>
      </c>
      <c r="D51" s="27" t="s">
        <v>95</v>
      </c>
      <c r="E51" s="27" t="s">
        <v>109</v>
      </c>
      <c r="F51" s="27"/>
      <c r="G51" s="25">
        <f t="shared" si="6"/>
        <v>30000</v>
      </c>
      <c r="H51" s="25">
        <f t="shared" si="6"/>
        <v>50000</v>
      </c>
    </row>
    <row r="52" spans="1:8" ht="25.5">
      <c r="A52" s="26" t="s">
        <v>209</v>
      </c>
      <c r="B52" s="47"/>
      <c r="C52" s="27" t="s">
        <v>495</v>
      </c>
      <c r="D52" s="27" t="s">
        <v>95</v>
      </c>
      <c r="E52" s="27" t="s">
        <v>109</v>
      </c>
      <c r="F52" s="27">
        <v>200</v>
      </c>
      <c r="G52" s="30">
        <v>30000</v>
      </c>
      <c r="H52" s="30">
        <v>50000</v>
      </c>
    </row>
    <row r="53" spans="1:8" ht="12.75">
      <c r="A53" s="26" t="s">
        <v>435</v>
      </c>
      <c r="B53" s="47"/>
      <c r="C53" s="27" t="s">
        <v>495</v>
      </c>
      <c r="D53" s="27" t="s">
        <v>95</v>
      </c>
      <c r="E53" s="27" t="s">
        <v>641</v>
      </c>
      <c r="F53" s="27" t="s">
        <v>83</v>
      </c>
      <c r="G53" s="25">
        <f>G54</f>
        <v>334700</v>
      </c>
      <c r="H53" s="25">
        <f>H54</f>
        <v>334700</v>
      </c>
    </row>
    <row r="54" spans="1:8" ht="12.75">
      <c r="A54" s="26" t="s">
        <v>439</v>
      </c>
      <c r="B54" s="47"/>
      <c r="C54" s="27" t="s">
        <v>495</v>
      </c>
      <c r="D54" s="27" t="s">
        <v>95</v>
      </c>
      <c r="E54" s="27" t="s">
        <v>642</v>
      </c>
      <c r="F54" s="28" t="s">
        <v>83</v>
      </c>
      <c r="G54" s="25">
        <f>G55</f>
        <v>334700</v>
      </c>
      <c r="H54" s="25">
        <f>H55</f>
        <v>334700</v>
      </c>
    </row>
    <row r="55" spans="1:8" ht="38.25">
      <c r="A55" s="26" t="s">
        <v>272</v>
      </c>
      <c r="B55" s="47"/>
      <c r="C55" s="27" t="s">
        <v>495</v>
      </c>
      <c r="D55" s="27" t="s">
        <v>95</v>
      </c>
      <c r="E55" s="27" t="s">
        <v>643</v>
      </c>
      <c r="F55" s="28"/>
      <c r="G55" s="25">
        <f>SUM(G56:G57)</f>
        <v>334700</v>
      </c>
      <c r="H55" s="25">
        <f>SUM(H56:H57)</f>
        <v>334700</v>
      </c>
    </row>
    <row r="56" spans="1:8" ht="51" customHeight="1">
      <c r="A56" s="26" t="s">
        <v>682</v>
      </c>
      <c r="B56" s="47"/>
      <c r="C56" s="27" t="s">
        <v>495</v>
      </c>
      <c r="D56" s="27" t="s">
        <v>95</v>
      </c>
      <c r="E56" s="27" t="s">
        <v>643</v>
      </c>
      <c r="F56" s="28">
        <v>100</v>
      </c>
      <c r="G56" s="30">
        <v>300582</v>
      </c>
      <c r="H56" s="30">
        <v>300582</v>
      </c>
    </row>
    <row r="57" spans="1:8" ht="25.5">
      <c r="A57" s="26" t="s">
        <v>209</v>
      </c>
      <c r="B57" s="47"/>
      <c r="C57" s="27" t="s">
        <v>495</v>
      </c>
      <c r="D57" s="27" t="s">
        <v>95</v>
      </c>
      <c r="E57" s="27" t="s">
        <v>643</v>
      </c>
      <c r="F57" s="28">
        <v>200</v>
      </c>
      <c r="G57" s="30">
        <v>34118</v>
      </c>
      <c r="H57" s="30">
        <v>34118</v>
      </c>
    </row>
    <row r="58" spans="1:8" ht="25.5">
      <c r="A58" s="26" t="s">
        <v>485</v>
      </c>
      <c r="B58" s="47"/>
      <c r="C58" s="27" t="s">
        <v>495</v>
      </c>
      <c r="D58" s="27" t="s">
        <v>95</v>
      </c>
      <c r="E58" s="40" t="s">
        <v>484</v>
      </c>
      <c r="F58" s="27"/>
      <c r="G58" s="25">
        <f aca="true" t="shared" si="7" ref="G58:H60">G59</f>
        <v>60000</v>
      </c>
      <c r="H58" s="25">
        <f t="shared" si="7"/>
        <v>60000</v>
      </c>
    </row>
    <row r="59" spans="1:8" ht="12.75">
      <c r="A59" s="38" t="s">
        <v>483</v>
      </c>
      <c r="B59" s="107"/>
      <c r="C59" s="27" t="s">
        <v>495</v>
      </c>
      <c r="D59" s="27" t="s">
        <v>95</v>
      </c>
      <c r="E59" s="40" t="s">
        <v>482</v>
      </c>
      <c r="F59" s="27"/>
      <c r="G59" s="25">
        <f t="shared" si="7"/>
        <v>60000</v>
      </c>
      <c r="H59" s="25">
        <f t="shared" si="7"/>
        <v>60000</v>
      </c>
    </row>
    <row r="60" spans="1:8" ht="25.5">
      <c r="A60" s="26" t="s">
        <v>34</v>
      </c>
      <c r="B60" s="28"/>
      <c r="C60" s="27" t="s">
        <v>495</v>
      </c>
      <c r="D60" s="27" t="s">
        <v>95</v>
      </c>
      <c r="E60" s="40" t="s">
        <v>664</v>
      </c>
      <c r="F60" s="27"/>
      <c r="G60" s="25">
        <f t="shared" si="7"/>
        <v>60000</v>
      </c>
      <c r="H60" s="25">
        <f t="shared" si="7"/>
        <v>60000</v>
      </c>
    </row>
    <row r="61" spans="1:8" ht="12.75">
      <c r="A61" s="26" t="s">
        <v>73</v>
      </c>
      <c r="B61" s="47"/>
      <c r="C61" s="27" t="s">
        <v>495</v>
      </c>
      <c r="D61" s="27" t="s">
        <v>95</v>
      </c>
      <c r="E61" s="40" t="s">
        <v>664</v>
      </c>
      <c r="F61" s="27">
        <v>800</v>
      </c>
      <c r="G61" s="30">
        <v>60000</v>
      </c>
      <c r="H61" s="30">
        <v>60000</v>
      </c>
    </row>
    <row r="62" spans="1:8" ht="25.5">
      <c r="A62" s="37" t="s">
        <v>582</v>
      </c>
      <c r="B62" s="106"/>
      <c r="C62" s="27" t="s">
        <v>495</v>
      </c>
      <c r="D62" s="27" t="s">
        <v>95</v>
      </c>
      <c r="E62" s="40" t="s">
        <v>14</v>
      </c>
      <c r="F62" s="27" t="s">
        <v>83</v>
      </c>
      <c r="G62" s="25">
        <f>G63</f>
        <v>18799541</v>
      </c>
      <c r="H62" s="25">
        <f>H63</f>
        <v>20155354</v>
      </c>
    </row>
    <row r="63" spans="1:8" ht="25.5">
      <c r="A63" s="38" t="s">
        <v>592</v>
      </c>
      <c r="B63" s="107"/>
      <c r="C63" s="27" t="s">
        <v>495</v>
      </c>
      <c r="D63" s="27" t="s">
        <v>95</v>
      </c>
      <c r="E63" s="41" t="s">
        <v>16</v>
      </c>
      <c r="F63" s="28" t="s">
        <v>83</v>
      </c>
      <c r="G63" s="25">
        <f>G64+G68+G70+G72</f>
        <v>18799541</v>
      </c>
      <c r="H63" s="25">
        <f>H64+H68+H70+H72</f>
        <v>20155354</v>
      </c>
    </row>
    <row r="64" spans="1:8" ht="25.5">
      <c r="A64" s="26" t="s">
        <v>460</v>
      </c>
      <c r="B64" s="28"/>
      <c r="C64" s="27" t="s">
        <v>495</v>
      </c>
      <c r="D64" s="27" t="s">
        <v>95</v>
      </c>
      <c r="E64" s="40" t="s">
        <v>17</v>
      </c>
      <c r="F64" s="27" t="s">
        <v>83</v>
      </c>
      <c r="G64" s="25">
        <f>SUM(G65:G67)</f>
        <v>18382191</v>
      </c>
      <c r="H64" s="25">
        <f>SUM(H65:H67)</f>
        <v>19406023</v>
      </c>
    </row>
    <row r="65" spans="1:8" ht="51" customHeight="1">
      <c r="A65" s="26" t="s">
        <v>682</v>
      </c>
      <c r="B65" s="47"/>
      <c r="C65" s="27" t="s">
        <v>495</v>
      </c>
      <c r="D65" s="27" t="s">
        <v>95</v>
      </c>
      <c r="E65" s="40" t="s">
        <v>17</v>
      </c>
      <c r="F65" s="27" t="s">
        <v>556</v>
      </c>
      <c r="G65" s="30">
        <v>17413344</v>
      </c>
      <c r="H65" s="30">
        <v>18437176</v>
      </c>
    </row>
    <row r="66" spans="1:8" ht="25.5">
      <c r="A66" s="26" t="s">
        <v>209</v>
      </c>
      <c r="B66" s="47"/>
      <c r="C66" s="27" t="s">
        <v>495</v>
      </c>
      <c r="D66" s="27" t="s">
        <v>95</v>
      </c>
      <c r="E66" s="40" t="s">
        <v>17</v>
      </c>
      <c r="F66" s="27" t="s">
        <v>70</v>
      </c>
      <c r="G66" s="30">
        <v>922000</v>
      </c>
      <c r="H66" s="30">
        <v>922000</v>
      </c>
    </row>
    <row r="67" spans="1:8" ht="12.75">
      <c r="A67" s="26" t="s">
        <v>73</v>
      </c>
      <c r="B67" s="47"/>
      <c r="C67" s="27" t="s">
        <v>495</v>
      </c>
      <c r="D67" s="27" t="s">
        <v>95</v>
      </c>
      <c r="E67" s="40" t="s">
        <v>17</v>
      </c>
      <c r="F67" s="27" t="s">
        <v>74</v>
      </c>
      <c r="G67" s="30">
        <v>46847</v>
      </c>
      <c r="H67" s="30">
        <v>46847</v>
      </c>
    </row>
    <row r="68" spans="1:8" ht="25.5">
      <c r="A68" s="26" t="s">
        <v>34</v>
      </c>
      <c r="B68" s="47"/>
      <c r="C68" s="27" t="s">
        <v>495</v>
      </c>
      <c r="D68" s="27" t="s">
        <v>95</v>
      </c>
      <c r="E68" s="40" t="s">
        <v>317</v>
      </c>
      <c r="F68" s="27"/>
      <c r="G68" s="30">
        <f>G69</f>
        <v>0</v>
      </c>
      <c r="H68" s="30">
        <f>H69</f>
        <v>281981</v>
      </c>
    </row>
    <row r="69" spans="1:8" ht="12.75">
      <c r="A69" s="26" t="s">
        <v>73</v>
      </c>
      <c r="B69" s="47"/>
      <c r="C69" s="27" t="s">
        <v>495</v>
      </c>
      <c r="D69" s="27" t="s">
        <v>95</v>
      </c>
      <c r="E69" s="40" t="s">
        <v>317</v>
      </c>
      <c r="F69" s="27">
        <v>800</v>
      </c>
      <c r="G69" s="30"/>
      <c r="H69" s="30">
        <v>281981</v>
      </c>
    </row>
    <row r="70" spans="1:8" ht="25.5">
      <c r="A70" s="26" t="s">
        <v>430</v>
      </c>
      <c r="B70" s="28"/>
      <c r="C70" s="27" t="s">
        <v>495</v>
      </c>
      <c r="D70" s="27" t="s">
        <v>95</v>
      </c>
      <c r="E70" s="40" t="s">
        <v>18</v>
      </c>
      <c r="F70" s="27" t="s">
        <v>83</v>
      </c>
      <c r="G70" s="25">
        <f>G71</f>
        <v>250000</v>
      </c>
      <c r="H70" s="25">
        <f>H71</f>
        <v>300000</v>
      </c>
    </row>
    <row r="71" spans="1:8" ht="25.5">
      <c r="A71" s="26" t="s">
        <v>209</v>
      </c>
      <c r="B71" s="47"/>
      <c r="C71" s="27" t="s">
        <v>495</v>
      </c>
      <c r="D71" s="27" t="s">
        <v>95</v>
      </c>
      <c r="E71" s="40" t="s">
        <v>18</v>
      </c>
      <c r="F71" s="40">
        <v>200</v>
      </c>
      <c r="G71" s="30">
        <v>250000</v>
      </c>
      <c r="H71" s="30">
        <v>300000</v>
      </c>
    </row>
    <row r="72" spans="1:8" ht="51">
      <c r="A72" s="285" t="s">
        <v>714</v>
      </c>
      <c r="B72" s="117"/>
      <c r="C72" s="27" t="s">
        <v>495</v>
      </c>
      <c r="D72" s="27" t="s">
        <v>95</v>
      </c>
      <c r="E72" s="40" t="s">
        <v>43</v>
      </c>
      <c r="F72" s="40"/>
      <c r="G72" s="25">
        <f>SUM(G73:G74)</f>
        <v>167350</v>
      </c>
      <c r="H72" s="25">
        <f>SUM(H73:H74)</f>
        <v>167350</v>
      </c>
    </row>
    <row r="73" spans="1:8" ht="52.5" customHeight="1">
      <c r="A73" s="26" t="s">
        <v>682</v>
      </c>
      <c r="B73" s="47"/>
      <c r="C73" s="27" t="s">
        <v>495</v>
      </c>
      <c r="D73" s="27" t="s">
        <v>95</v>
      </c>
      <c r="E73" s="40" t="s">
        <v>43</v>
      </c>
      <c r="F73" s="40">
        <v>100</v>
      </c>
      <c r="G73" s="30">
        <v>124992</v>
      </c>
      <c r="H73" s="30">
        <v>124992</v>
      </c>
    </row>
    <row r="74" spans="1:8" ht="25.5">
      <c r="A74" s="49" t="s">
        <v>209</v>
      </c>
      <c r="B74" s="110"/>
      <c r="C74" s="50" t="s">
        <v>495</v>
      </c>
      <c r="D74" s="50" t="s">
        <v>95</v>
      </c>
      <c r="E74" s="51" t="s">
        <v>43</v>
      </c>
      <c r="F74" s="51">
        <v>200</v>
      </c>
      <c r="G74" s="52">
        <v>42358</v>
      </c>
      <c r="H74" s="52">
        <v>42358</v>
      </c>
    </row>
    <row r="75" spans="1:8" ht="12.75">
      <c r="A75" s="88" t="s">
        <v>487</v>
      </c>
      <c r="B75" s="104"/>
      <c r="C75" s="20" t="s">
        <v>497</v>
      </c>
      <c r="D75" s="56" t="s">
        <v>428</v>
      </c>
      <c r="E75" s="20" t="s">
        <v>83</v>
      </c>
      <c r="F75" s="20" t="s">
        <v>83</v>
      </c>
      <c r="G75" s="22">
        <f aca="true" t="shared" si="8" ref="G75:H79">G76</f>
        <v>11475</v>
      </c>
      <c r="H75" s="22">
        <f t="shared" si="8"/>
        <v>11475</v>
      </c>
    </row>
    <row r="76" spans="1:8" ht="12.75">
      <c r="A76" s="38" t="s">
        <v>486</v>
      </c>
      <c r="B76" s="105"/>
      <c r="C76" s="24" t="s">
        <v>497</v>
      </c>
      <c r="D76" s="24" t="s">
        <v>498</v>
      </c>
      <c r="E76" s="24" t="s">
        <v>83</v>
      </c>
      <c r="F76" s="24" t="s">
        <v>83</v>
      </c>
      <c r="G76" s="25">
        <f t="shared" si="8"/>
        <v>11475</v>
      </c>
      <c r="H76" s="25">
        <f t="shared" si="8"/>
        <v>11475</v>
      </c>
    </row>
    <row r="77" spans="1:8" ht="25.5">
      <c r="A77" s="26" t="s">
        <v>485</v>
      </c>
      <c r="B77" s="47"/>
      <c r="C77" s="27" t="s">
        <v>497</v>
      </c>
      <c r="D77" s="27" t="s">
        <v>498</v>
      </c>
      <c r="E77" s="40" t="s">
        <v>484</v>
      </c>
      <c r="F77" s="27" t="s">
        <v>83</v>
      </c>
      <c r="G77" s="25">
        <f t="shared" si="8"/>
        <v>11475</v>
      </c>
      <c r="H77" s="25">
        <f t="shared" si="8"/>
        <v>11475</v>
      </c>
    </row>
    <row r="78" spans="1:8" ht="12.75">
      <c r="A78" s="26" t="s">
        <v>483</v>
      </c>
      <c r="B78" s="47"/>
      <c r="C78" s="27" t="s">
        <v>497</v>
      </c>
      <c r="D78" s="27" t="s">
        <v>498</v>
      </c>
      <c r="E78" s="40" t="s">
        <v>482</v>
      </c>
      <c r="F78" s="27"/>
      <c r="G78" s="25">
        <f t="shared" si="8"/>
        <v>11475</v>
      </c>
      <c r="H78" s="25">
        <f t="shared" si="8"/>
        <v>11475</v>
      </c>
    </row>
    <row r="79" spans="1:8" ht="25.5">
      <c r="A79" s="285" t="s">
        <v>481</v>
      </c>
      <c r="B79" s="108"/>
      <c r="C79" s="27" t="s">
        <v>497</v>
      </c>
      <c r="D79" s="27" t="s">
        <v>498</v>
      </c>
      <c r="E79" s="40" t="s">
        <v>480</v>
      </c>
      <c r="F79" s="28" t="s">
        <v>83</v>
      </c>
      <c r="G79" s="25">
        <f t="shared" si="8"/>
        <v>11475</v>
      </c>
      <c r="H79" s="25">
        <f t="shared" si="8"/>
        <v>11475</v>
      </c>
    </row>
    <row r="80" spans="1:8" ht="25.5">
      <c r="A80" s="49" t="s">
        <v>87</v>
      </c>
      <c r="B80" s="110"/>
      <c r="C80" s="50" t="s">
        <v>497</v>
      </c>
      <c r="D80" s="50" t="s">
        <v>498</v>
      </c>
      <c r="E80" s="51" t="s">
        <v>480</v>
      </c>
      <c r="F80" s="50">
        <v>200</v>
      </c>
      <c r="G80" s="52">
        <v>11475</v>
      </c>
      <c r="H80" s="52">
        <v>11475</v>
      </c>
    </row>
    <row r="81" spans="1:8" ht="25.5">
      <c r="A81" s="88" t="s">
        <v>438</v>
      </c>
      <c r="B81" s="104"/>
      <c r="C81" s="20" t="s">
        <v>96</v>
      </c>
      <c r="D81" s="56" t="s">
        <v>428</v>
      </c>
      <c r="E81" s="20" t="s">
        <v>83</v>
      </c>
      <c r="F81" s="20" t="s">
        <v>83</v>
      </c>
      <c r="G81" s="22">
        <f aca="true" t="shared" si="9" ref="G81:H85">G82</f>
        <v>2096508</v>
      </c>
      <c r="H81" s="22">
        <f t="shared" si="9"/>
        <v>2206045</v>
      </c>
    </row>
    <row r="82" spans="1:8" ht="38.25">
      <c r="A82" s="38" t="s">
        <v>447</v>
      </c>
      <c r="B82" s="105"/>
      <c r="C82" s="24" t="s">
        <v>96</v>
      </c>
      <c r="D82" s="24">
        <v>10</v>
      </c>
      <c r="E82" s="24" t="s">
        <v>83</v>
      </c>
      <c r="F82" s="24" t="s">
        <v>83</v>
      </c>
      <c r="G82" s="25">
        <f t="shared" si="9"/>
        <v>2096508</v>
      </c>
      <c r="H82" s="25">
        <f t="shared" si="9"/>
        <v>2206045</v>
      </c>
    </row>
    <row r="83" spans="1:8" ht="51">
      <c r="A83" s="37" t="s">
        <v>448</v>
      </c>
      <c r="B83" s="106"/>
      <c r="C83" s="27" t="s">
        <v>96</v>
      </c>
      <c r="D83" s="27">
        <v>10</v>
      </c>
      <c r="E83" s="40" t="s">
        <v>19</v>
      </c>
      <c r="F83" s="27" t="s">
        <v>83</v>
      </c>
      <c r="G83" s="25">
        <f t="shared" si="9"/>
        <v>2096508</v>
      </c>
      <c r="H83" s="25">
        <f t="shared" si="9"/>
        <v>2206045</v>
      </c>
    </row>
    <row r="84" spans="1:8" ht="77.25" customHeight="1">
      <c r="A84" s="38" t="s">
        <v>273</v>
      </c>
      <c r="B84" s="107"/>
      <c r="C84" s="27" t="s">
        <v>96</v>
      </c>
      <c r="D84" s="27">
        <v>10</v>
      </c>
      <c r="E84" s="40" t="s">
        <v>826</v>
      </c>
      <c r="F84" s="27"/>
      <c r="G84" s="25">
        <f>G85+G90</f>
        <v>2096508</v>
      </c>
      <c r="H84" s="25">
        <f>H85+H90</f>
        <v>2206045</v>
      </c>
    </row>
    <row r="85" spans="1:8" ht="63.75">
      <c r="A85" s="285" t="s">
        <v>240</v>
      </c>
      <c r="B85" s="108"/>
      <c r="C85" s="27" t="s">
        <v>96</v>
      </c>
      <c r="D85" s="27">
        <v>10</v>
      </c>
      <c r="E85" s="40" t="s">
        <v>853</v>
      </c>
      <c r="F85" s="27"/>
      <c r="G85" s="25">
        <f t="shared" si="9"/>
        <v>2046508</v>
      </c>
      <c r="H85" s="25">
        <f t="shared" si="9"/>
        <v>2156045</v>
      </c>
    </row>
    <row r="86" spans="1:8" ht="25.5">
      <c r="A86" s="26" t="s">
        <v>460</v>
      </c>
      <c r="B86" s="28"/>
      <c r="C86" s="27" t="s">
        <v>96</v>
      </c>
      <c r="D86" s="27">
        <v>10</v>
      </c>
      <c r="E86" s="40" t="s">
        <v>848</v>
      </c>
      <c r="F86" s="27" t="s">
        <v>83</v>
      </c>
      <c r="G86" s="25">
        <f>SUM(G87:G89)</f>
        <v>2046508</v>
      </c>
      <c r="H86" s="25">
        <f>SUM(H87:H89)</f>
        <v>2156045</v>
      </c>
    </row>
    <row r="87" spans="1:8" ht="52.5" customHeight="1">
      <c r="A87" s="26" t="s">
        <v>682</v>
      </c>
      <c r="B87" s="47"/>
      <c r="C87" s="27" t="s">
        <v>96</v>
      </c>
      <c r="D87" s="27">
        <v>10</v>
      </c>
      <c r="E87" s="40" t="s">
        <v>848</v>
      </c>
      <c r="F87" s="27" t="s">
        <v>556</v>
      </c>
      <c r="G87" s="30">
        <v>1862106</v>
      </c>
      <c r="H87" s="30">
        <v>1971642</v>
      </c>
    </row>
    <row r="88" spans="1:8" ht="25.5">
      <c r="A88" s="26" t="s">
        <v>209</v>
      </c>
      <c r="B88" s="47"/>
      <c r="C88" s="27" t="s">
        <v>96</v>
      </c>
      <c r="D88" s="27">
        <v>10</v>
      </c>
      <c r="E88" s="40" t="s">
        <v>848</v>
      </c>
      <c r="F88" s="27" t="s">
        <v>70</v>
      </c>
      <c r="G88" s="30">
        <v>183202</v>
      </c>
      <c r="H88" s="30">
        <v>183203</v>
      </c>
    </row>
    <row r="89" spans="1:8" ht="12.75">
      <c r="A89" s="49" t="s">
        <v>73</v>
      </c>
      <c r="B89" s="110"/>
      <c r="C89" s="50" t="s">
        <v>96</v>
      </c>
      <c r="D89" s="50">
        <v>10</v>
      </c>
      <c r="E89" s="40" t="s">
        <v>848</v>
      </c>
      <c r="F89" s="50" t="s">
        <v>74</v>
      </c>
      <c r="G89" s="52">
        <v>1200</v>
      </c>
      <c r="H89" s="52">
        <v>1200</v>
      </c>
    </row>
    <row r="90" spans="1:8" ht="38.25">
      <c r="A90" s="26" t="s">
        <v>825</v>
      </c>
      <c r="B90" s="113"/>
      <c r="C90" s="50" t="s">
        <v>96</v>
      </c>
      <c r="D90" s="50" t="s">
        <v>518</v>
      </c>
      <c r="E90" s="51" t="s">
        <v>827</v>
      </c>
      <c r="F90" s="50"/>
      <c r="G90" s="25">
        <f>G91</f>
        <v>50000</v>
      </c>
      <c r="H90" s="25">
        <f>H91</f>
        <v>50000</v>
      </c>
    </row>
    <row r="91" spans="1:8" ht="25.5">
      <c r="A91" s="26" t="s">
        <v>250</v>
      </c>
      <c r="B91" s="47"/>
      <c r="C91" s="27" t="s">
        <v>96</v>
      </c>
      <c r="D91" s="27" t="s">
        <v>518</v>
      </c>
      <c r="E91" s="40" t="s">
        <v>828</v>
      </c>
      <c r="F91" s="27"/>
      <c r="G91" s="30">
        <f>G92</f>
        <v>50000</v>
      </c>
      <c r="H91" s="30">
        <f>H92</f>
        <v>50000</v>
      </c>
    </row>
    <row r="92" spans="1:8" ht="25.5">
      <c r="A92" s="26" t="s">
        <v>145</v>
      </c>
      <c r="B92" s="47"/>
      <c r="C92" s="27" t="s">
        <v>96</v>
      </c>
      <c r="D92" s="27" t="s">
        <v>518</v>
      </c>
      <c r="E92" s="40" t="s">
        <v>828</v>
      </c>
      <c r="F92" s="27" t="s">
        <v>70</v>
      </c>
      <c r="G92" s="30">
        <v>50000</v>
      </c>
      <c r="H92" s="30">
        <v>50000</v>
      </c>
    </row>
    <row r="93" spans="1:8" ht="12.75">
      <c r="A93" s="88" t="s">
        <v>671</v>
      </c>
      <c r="B93" s="104"/>
      <c r="C93" s="20" t="s">
        <v>498</v>
      </c>
      <c r="D93" s="56" t="s">
        <v>428</v>
      </c>
      <c r="E93" s="20" t="s">
        <v>83</v>
      </c>
      <c r="F93" s="20" t="s">
        <v>83</v>
      </c>
      <c r="G93" s="22">
        <f>G94+G106+G122+G100</f>
        <v>36305416.54</v>
      </c>
      <c r="H93" s="22">
        <f>H94+H106+H122+H100</f>
        <v>5911947</v>
      </c>
    </row>
    <row r="94" spans="1:8" ht="12.75">
      <c r="A94" s="38" t="s">
        <v>672</v>
      </c>
      <c r="B94" s="105"/>
      <c r="C94" s="24" t="s">
        <v>498</v>
      </c>
      <c r="D94" s="24" t="s">
        <v>495</v>
      </c>
      <c r="E94" s="24" t="s">
        <v>83</v>
      </c>
      <c r="F94" s="24" t="s">
        <v>83</v>
      </c>
      <c r="G94" s="25">
        <f aca="true" t="shared" si="10" ref="G94:H98">G95</f>
        <v>66486</v>
      </c>
      <c r="H94" s="25">
        <f t="shared" si="10"/>
        <v>70397</v>
      </c>
    </row>
    <row r="95" spans="1:8" ht="25.5">
      <c r="A95" s="37" t="s">
        <v>654</v>
      </c>
      <c r="B95" s="106"/>
      <c r="C95" s="27" t="s">
        <v>498</v>
      </c>
      <c r="D95" s="27" t="s">
        <v>495</v>
      </c>
      <c r="E95" s="40" t="s">
        <v>21</v>
      </c>
      <c r="F95" s="27" t="s">
        <v>83</v>
      </c>
      <c r="G95" s="25">
        <f t="shared" si="10"/>
        <v>66486</v>
      </c>
      <c r="H95" s="25">
        <f t="shared" si="10"/>
        <v>70397</v>
      </c>
    </row>
    <row r="96" spans="1:8" ht="51">
      <c r="A96" s="38" t="s">
        <v>548</v>
      </c>
      <c r="B96" s="107"/>
      <c r="C96" s="27" t="s">
        <v>498</v>
      </c>
      <c r="D96" s="27" t="s">
        <v>495</v>
      </c>
      <c r="E96" s="40" t="s">
        <v>22</v>
      </c>
      <c r="F96" s="27"/>
      <c r="G96" s="25">
        <f t="shared" si="10"/>
        <v>66486</v>
      </c>
      <c r="H96" s="25">
        <f t="shared" si="10"/>
        <v>70397</v>
      </c>
    </row>
    <row r="97" spans="1:8" ht="38.25">
      <c r="A97" s="285" t="s">
        <v>479</v>
      </c>
      <c r="B97" s="39"/>
      <c r="C97" s="27" t="s">
        <v>498</v>
      </c>
      <c r="D97" s="27" t="s">
        <v>495</v>
      </c>
      <c r="E97" s="40" t="s">
        <v>23</v>
      </c>
      <c r="F97" s="27"/>
      <c r="G97" s="25">
        <f t="shared" si="10"/>
        <v>66486</v>
      </c>
      <c r="H97" s="25">
        <f t="shared" si="10"/>
        <v>70397</v>
      </c>
    </row>
    <row r="98" spans="1:8" ht="25.5">
      <c r="A98" s="26" t="s">
        <v>653</v>
      </c>
      <c r="B98" s="47"/>
      <c r="C98" s="27" t="s">
        <v>498</v>
      </c>
      <c r="D98" s="27" t="s">
        <v>495</v>
      </c>
      <c r="E98" s="40" t="s">
        <v>24</v>
      </c>
      <c r="F98" s="27"/>
      <c r="G98" s="25">
        <f t="shared" si="10"/>
        <v>66486</v>
      </c>
      <c r="H98" s="25">
        <f t="shared" si="10"/>
        <v>70397</v>
      </c>
    </row>
    <row r="99" spans="1:8" ht="25.5">
      <c r="A99" s="26" t="s">
        <v>86</v>
      </c>
      <c r="B99" s="47"/>
      <c r="C99" s="27" t="s">
        <v>498</v>
      </c>
      <c r="D99" s="27" t="s">
        <v>495</v>
      </c>
      <c r="E99" s="40" t="s">
        <v>24</v>
      </c>
      <c r="F99" s="27">
        <v>600</v>
      </c>
      <c r="G99" s="30">
        <v>66486</v>
      </c>
      <c r="H99" s="30">
        <v>70397</v>
      </c>
    </row>
    <row r="100" spans="1:8" ht="12.75">
      <c r="A100" s="38" t="s">
        <v>829</v>
      </c>
      <c r="B100" s="47"/>
      <c r="C100" s="24" t="s">
        <v>498</v>
      </c>
      <c r="D100" s="24" t="s">
        <v>517</v>
      </c>
      <c r="E100" s="24"/>
      <c r="F100" s="24"/>
      <c r="G100" s="25">
        <f aca="true" t="shared" si="11" ref="G100:H104">G101</f>
        <v>1588650</v>
      </c>
      <c r="H100" s="25">
        <f t="shared" si="11"/>
        <v>1588650</v>
      </c>
    </row>
    <row r="101" spans="1:8" ht="51">
      <c r="A101" s="37" t="s">
        <v>444</v>
      </c>
      <c r="B101" s="47"/>
      <c r="C101" s="27" t="s">
        <v>498</v>
      </c>
      <c r="D101" s="27" t="s">
        <v>517</v>
      </c>
      <c r="E101" s="40" t="s">
        <v>29</v>
      </c>
      <c r="F101" s="27"/>
      <c r="G101" s="25">
        <f t="shared" si="11"/>
        <v>1588650</v>
      </c>
      <c r="H101" s="25">
        <f t="shared" si="11"/>
        <v>1588650</v>
      </c>
    </row>
    <row r="102" spans="1:8" ht="25.5">
      <c r="A102" s="38" t="s">
        <v>830</v>
      </c>
      <c r="B102" s="47"/>
      <c r="C102" s="27" t="s">
        <v>498</v>
      </c>
      <c r="D102" s="27" t="s">
        <v>517</v>
      </c>
      <c r="E102" s="40" t="s">
        <v>844</v>
      </c>
      <c r="F102" s="27"/>
      <c r="G102" s="25">
        <f t="shared" si="11"/>
        <v>1588650</v>
      </c>
      <c r="H102" s="25">
        <f t="shared" si="11"/>
        <v>1588650</v>
      </c>
    </row>
    <row r="103" spans="1:8" ht="38.25">
      <c r="A103" s="26" t="s">
        <v>831</v>
      </c>
      <c r="B103" s="47"/>
      <c r="C103" s="27" t="s">
        <v>498</v>
      </c>
      <c r="D103" s="27" t="s">
        <v>517</v>
      </c>
      <c r="E103" s="40" t="s">
        <v>845</v>
      </c>
      <c r="F103" s="27"/>
      <c r="G103" s="30">
        <f t="shared" si="11"/>
        <v>1588650</v>
      </c>
      <c r="H103" s="30">
        <f t="shared" si="11"/>
        <v>1588650</v>
      </c>
    </row>
    <row r="104" spans="1:8" ht="12.75">
      <c r="A104" s="26" t="s">
        <v>832</v>
      </c>
      <c r="B104" s="47"/>
      <c r="C104" s="27" t="s">
        <v>498</v>
      </c>
      <c r="D104" s="27" t="s">
        <v>517</v>
      </c>
      <c r="E104" s="40" t="s">
        <v>846</v>
      </c>
      <c r="F104" s="27"/>
      <c r="G104" s="30">
        <f t="shared" si="11"/>
        <v>1588650</v>
      </c>
      <c r="H104" s="30">
        <f t="shared" si="11"/>
        <v>1588650</v>
      </c>
    </row>
    <row r="105" spans="1:8" ht="25.5">
      <c r="A105" s="26" t="s">
        <v>209</v>
      </c>
      <c r="B105" s="47"/>
      <c r="C105" s="27" t="s">
        <v>498</v>
      </c>
      <c r="D105" s="27" t="s">
        <v>517</v>
      </c>
      <c r="E105" s="40" t="s">
        <v>846</v>
      </c>
      <c r="F105" s="27" t="s">
        <v>70</v>
      </c>
      <c r="G105" s="30">
        <v>1588650</v>
      </c>
      <c r="H105" s="30">
        <v>1588650</v>
      </c>
    </row>
    <row r="106" spans="1:8" ht="12.75">
      <c r="A106" s="38" t="s">
        <v>82</v>
      </c>
      <c r="B106" s="105"/>
      <c r="C106" s="24" t="s">
        <v>498</v>
      </c>
      <c r="D106" s="24" t="s">
        <v>97</v>
      </c>
      <c r="E106" s="24" t="s">
        <v>83</v>
      </c>
      <c r="F106" s="24" t="s">
        <v>83</v>
      </c>
      <c r="G106" s="25">
        <f>G107</f>
        <v>34255970.54</v>
      </c>
      <c r="H106" s="25">
        <f>H107</f>
        <v>3858590</v>
      </c>
    </row>
    <row r="107" spans="1:8" ht="51">
      <c r="A107" s="37" t="s">
        <v>444</v>
      </c>
      <c r="B107" s="106"/>
      <c r="C107" s="27" t="s">
        <v>498</v>
      </c>
      <c r="D107" s="27" t="s">
        <v>97</v>
      </c>
      <c r="E107" s="40" t="s">
        <v>29</v>
      </c>
      <c r="F107" s="27" t="s">
        <v>83</v>
      </c>
      <c r="G107" s="25">
        <f>G108+G118</f>
        <v>34255970.54</v>
      </c>
      <c r="H107" s="25">
        <f>H108+H118</f>
        <v>3858590</v>
      </c>
    </row>
    <row r="108" spans="1:8" ht="76.5">
      <c r="A108" s="38" t="s">
        <v>44</v>
      </c>
      <c r="B108" s="107"/>
      <c r="C108" s="27" t="s">
        <v>498</v>
      </c>
      <c r="D108" s="27" t="s">
        <v>97</v>
      </c>
      <c r="E108" s="41" t="s">
        <v>214</v>
      </c>
      <c r="F108" s="28" t="s">
        <v>83</v>
      </c>
      <c r="G108" s="25">
        <f>G109+G112+G115</f>
        <v>34055698.54</v>
      </c>
      <c r="H108" s="25">
        <f>H109+H112+H115</f>
        <v>3658318</v>
      </c>
    </row>
    <row r="109" spans="1:8" ht="25.5">
      <c r="A109" s="285" t="s">
        <v>213</v>
      </c>
      <c r="B109" s="39"/>
      <c r="C109" s="27" t="s">
        <v>498</v>
      </c>
      <c r="D109" s="27" t="s">
        <v>97</v>
      </c>
      <c r="E109" s="40" t="s">
        <v>212</v>
      </c>
      <c r="F109" s="28"/>
      <c r="G109" s="25">
        <f>G110</f>
        <v>325728</v>
      </c>
      <c r="H109" s="25">
        <f>H110</f>
        <v>325728</v>
      </c>
    </row>
    <row r="110" spans="1:8" ht="25.5">
      <c r="A110" s="285" t="s">
        <v>31</v>
      </c>
      <c r="B110" s="108"/>
      <c r="C110" s="27" t="s">
        <v>498</v>
      </c>
      <c r="D110" s="27" t="s">
        <v>97</v>
      </c>
      <c r="E110" s="40" t="s">
        <v>211</v>
      </c>
      <c r="F110" s="28"/>
      <c r="G110" s="25">
        <f>G111</f>
        <v>325728</v>
      </c>
      <c r="H110" s="25">
        <f>H111</f>
        <v>325728</v>
      </c>
    </row>
    <row r="111" spans="1:8" ht="12.75">
      <c r="A111" s="26" t="s">
        <v>73</v>
      </c>
      <c r="B111" s="47"/>
      <c r="C111" s="27" t="s">
        <v>498</v>
      </c>
      <c r="D111" s="27" t="s">
        <v>97</v>
      </c>
      <c r="E111" s="40" t="s">
        <v>211</v>
      </c>
      <c r="F111" s="28">
        <v>800</v>
      </c>
      <c r="G111" s="30">
        <v>325728</v>
      </c>
      <c r="H111" s="30">
        <v>325728</v>
      </c>
    </row>
    <row r="112" spans="1:8" ht="38.25">
      <c r="A112" s="285" t="s">
        <v>210</v>
      </c>
      <c r="B112" s="39"/>
      <c r="C112" s="27" t="s">
        <v>498</v>
      </c>
      <c r="D112" s="27" t="s">
        <v>97</v>
      </c>
      <c r="E112" s="40" t="s">
        <v>231</v>
      </c>
      <c r="F112" s="28"/>
      <c r="G112" s="25">
        <f>G113</f>
        <v>33729970.54</v>
      </c>
      <c r="H112" s="25">
        <f>H113</f>
        <v>3332590</v>
      </c>
    </row>
    <row r="113" spans="1:8" ht="38.25">
      <c r="A113" s="63" t="s">
        <v>584</v>
      </c>
      <c r="B113" s="112"/>
      <c r="C113" s="27" t="s">
        <v>498</v>
      </c>
      <c r="D113" s="27" t="s">
        <v>97</v>
      </c>
      <c r="E113" s="64" t="s">
        <v>583</v>
      </c>
      <c r="F113" s="27" t="s">
        <v>83</v>
      </c>
      <c r="G113" s="25">
        <f>G114</f>
        <v>33729970.54</v>
      </c>
      <c r="H113" s="25">
        <f>H114</f>
        <v>3332590</v>
      </c>
    </row>
    <row r="114" spans="1:8" ht="25.5">
      <c r="A114" s="26" t="s">
        <v>209</v>
      </c>
      <c r="B114" s="47"/>
      <c r="C114" s="27" t="s">
        <v>498</v>
      </c>
      <c r="D114" s="27" t="s">
        <v>97</v>
      </c>
      <c r="E114" s="64" t="s">
        <v>583</v>
      </c>
      <c r="F114" s="27">
        <v>200</v>
      </c>
      <c r="G114" s="30">
        <v>33729970.54</v>
      </c>
      <c r="H114" s="30">
        <v>3332590</v>
      </c>
    </row>
    <row r="115" spans="1:8" ht="38.25" hidden="1">
      <c r="A115" s="26" t="s">
        <v>61</v>
      </c>
      <c r="B115" s="47"/>
      <c r="C115" s="27" t="s">
        <v>498</v>
      </c>
      <c r="D115" s="27" t="s">
        <v>97</v>
      </c>
      <c r="E115" s="40" t="s">
        <v>62</v>
      </c>
      <c r="F115" s="27"/>
      <c r="G115" s="25">
        <f>G116</f>
        <v>0</v>
      </c>
      <c r="H115" s="25">
        <f>H116</f>
        <v>0</v>
      </c>
    </row>
    <row r="116" spans="1:8" ht="24" hidden="1">
      <c r="A116" s="286" t="s">
        <v>691</v>
      </c>
      <c r="B116" s="109"/>
      <c r="C116" s="27" t="s">
        <v>498</v>
      </c>
      <c r="D116" s="27" t="s">
        <v>97</v>
      </c>
      <c r="E116" s="40" t="s">
        <v>692</v>
      </c>
      <c r="F116" s="27"/>
      <c r="G116" s="25">
        <f>G117</f>
        <v>0</v>
      </c>
      <c r="H116" s="25">
        <f>H117</f>
        <v>0</v>
      </c>
    </row>
    <row r="117" spans="1:8" ht="25.5" hidden="1">
      <c r="A117" s="26" t="s">
        <v>202</v>
      </c>
      <c r="B117" s="47"/>
      <c r="C117" s="27" t="s">
        <v>498</v>
      </c>
      <c r="D117" s="27" t="s">
        <v>97</v>
      </c>
      <c r="E117" s="40" t="s">
        <v>692</v>
      </c>
      <c r="F117" s="27">
        <v>400</v>
      </c>
      <c r="G117" s="30"/>
      <c r="H117" s="30"/>
    </row>
    <row r="118" spans="1:8" ht="76.5">
      <c r="A118" s="38" t="s">
        <v>241</v>
      </c>
      <c r="B118" s="107"/>
      <c r="C118" s="27" t="s">
        <v>498</v>
      </c>
      <c r="D118" s="27" t="s">
        <v>97</v>
      </c>
      <c r="E118" s="41" t="s">
        <v>30</v>
      </c>
      <c r="F118" s="27"/>
      <c r="G118" s="25">
        <f aca="true" t="shared" si="12" ref="G118:H120">G119</f>
        <v>200272</v>
      </c>
      <c r="H118" s="25">
        <f t="shared" si="12"/>
        <v>200272</v>
      </c>
    </row>
    <row r="119" spans="1:8" ht="63.75">
      <c r="A119" s="285" t="s">
        <v>94</v>
      </c>
      <c r="B119" s="39"/>
      <c r="C119" s="27" t="s">
        <v>498</v>
      </c>
      <c r="D119" s="27" t="s">
        <v>97</v>
      </c>
      <c r="E119" s="40" t="s">
        <v>415</v>
      </c>
      <c r="F119" s="27"/>
      <c r="G119" s="25">
        <f t="shared" si="12"/>
        <v>200272</v>
      </c>
      <c r="H119" s="25">
        <f t="shared" si="12"/>
        <v>200272</v>
      </c>
    </row>
    <row r="120" spans="1:8" ht="38.25">
      <c r="A120" s="285" t="s">
        <v>585</v>
      </c>
      <c r="B120" s="108"/>
      <c r="C120" s="27" t="s">
        <v>498</v>
      </c>
      <c r="D120" s="27" t="s">
        <v>97</v>
      </c>
      <c r="E120" s="40" t="s">
        <v>323</v>
      </c>
      <c r="F120" s="27"/>
      <c r="G120" s="25">
        <f t="shared" si="12"/>
        <v>200272</v>
      </c>
      <c r="H120" s="25">
        <f t="shared" si="12"/>
        <v>200272</v>
      </c>
    </row>
    <row r="121" spans="1:8" ht="12.75">
      <c r="A121" s="26" t="s">
        <v>73</v>
      </c>
      <c r="B121" s="47"/>
      <c r="C121" s="27" t="s">
        <v>498</v>
      </c>
      <c r="D121" s="27" t="s">
        <v>97</v>
      </c>
      <c r="E121" s="40" t="s">
        <v>323</v>
      </c>
      <c r="F121" s="27">
        <v>800</v>
      </c>
      <c r="G121" s="30">
        <v>200272</v>
      </c>
      <c r="H121" s="30">
        <v>200272</v>
      </c>
    </row>
    <row r="122" spans="1:8" ht="12.75">
      <c r="A122" s="38" t="s">
        <v>515</v>
      </c>
      <c r="B122" s="107"/>
      <c r="C122" s="24" t="s">
        <v>498</v>
      </c>
      <c r="D122" s="24">
        <v>12</v>
      </c>
      <c r="E122" s="41"/>
      <c r="F122" s="24"/>
      <c r="G122" s="25">
        <f>G123+G127</f>
        <v>394310</v>
      </c>
      <c r="H122" s="25">
        <f>H123+H127</f>
        <v>394310</v>
      </c>
    </row>
    <row r="123" spans="1:8" ht="25.5">
      <c r="A123" s="37" t="s">
        <v>955</v>
      </c>
      <c r="B123" s="106"/>
      <c r="C123" s="27" t="s">
        <v>498</v>
      </c>
      <c r="D123" s="27">
        <v>12</v>
      </c>
      <c r="E123" s="40" t="s">
        <v>586</v>
      </c>
      <c r="F123" s="27"/>
      <c r="G123" s="25">
        <f aca="true" t="shared" si="13" ref="G123:H125">G124</f>
        <v>30000</v>
      </c>
      <c r="H123" s="25">
        <f t="shared" si="13"/>
        <v>30000</v>
      </c>
    </row>
    <row r="124" spans="1:8" ht="24">
      <c r="A124" s="286" t="s">
        <v>589</v>
      </c>
      <c r="B124" s="109"/>
      <c r="C124" s="27" t="s">
        <v>498</v>
      </c>
      <c r="D124" s="27">
        <v>12</v>
      </c>
      <c r="E124" s="40" t="s">
        <v>588</v>
      </c>
      <c r="F124" s="27"/>
      <c r="G124" s="25">
        <f t="shared" si="13"/>
        <v>30000</v>
      </c>
      <c r="H124" s="25">
        <f t="shared" si="13"/>
        <v>30000</v>
      </c>
    </row>
    <row r="125" spans="1:8" ht="25.5" customHeight="1">
      <c r="A125" s="286" t="s">
        <v>587</v>
      </c>
      <c r="B125" s="109"/>
      <c r="C125" s="27" t="s">
        <v>498</v>
      </c>
      <c r="D125" s="27">
        <v>12</v>
      </c>
      <c r="E125" s="40" t="s">
        <v>93</v>
      </c>
      <c r="F125" s="27"/>
      <c r="G125" s="25">
        <f t="shared" si="13"/>
        <v>30000</v>
      </c>
      <c r="H125" s="25">
        <f t="shared" si="13"/>
        <v>30000</v>
      </c>
    </row>
    <row r="126" spans="1:8" ht="12.75">
      <c r="A126" s="49" t="s">
        <v>73</v>
      </c>
      <c r="B126" s="110"/>
      <c r="C126" s="50" t="s">
        <v>498</v>
      </c>
      <c r="D126" s="50">
        <v>12</v>
      </c>
      <c r="E126" s="51" t="s">
        <v>93</v>
      </c>
      <c r="F126" s="50">
        <v>800</v>
      </c>
      <c r="G126" s="52">
        <v>30000</v>
      </c>
      <c r="H126" s="52">
        <v>30000</v>
      </c>
    </row>
    <row r="127" spans="1:8" ht="25.5">
      <c r="A127" s="65" t="s">
        <v>582</v>
      </c>
      <c r="B127" s="109"/>
      <c r="C127" s="44" t="s">
        <v>498</v>
      </c>
      <c r="D127" s="44">
        <v>12</v>
      </c>
      <c r="E127" s="64" t="s">
        <v>14</v>
      </c>
      <c r="F127" s="44"/>
      <c r="G127" s="111">
        <f>G129+G131+G133</f>
        <v>364310</v>
      </c>
      <c r="H127" s="111">
        <f>H129+H131+H133</f>
        <v>364310</v>
      </c>
    </row>
    <row r="128" spans="1:8" ht="12.75" hidden="1">
      <c r="A128" s="286" t="s">
        <v>592</v>
      </c>
      <c r="B128" s="109"/>
      <c r="C128" s="27" t="s">
        <v>498</v>
      </c>
      <c r="D128" s="27">
        <v>12</v>
      </c>
      <c r="E128" s="40" t="s">
        <v>16</v>
      </c>
      <c r="F128" s="27"/>
      <c r="G128" s="25">
        <f>G129</f>
        <v>0</v>
      </c>
      <c r="H128" s="25">
        <f>H129</f>
        <v>0</v>
      </c>
    </row>
    <row r="129" spans="1:8" ht="24" hidden="1">
      <c r="A129" s="286" t="s">
        <v>91</v>
      </c>
      <c r="B129" s="109"/>
      <c r="C129" s="27" t="s">
        <v>498</v>
      </c>
      <c r="D129" s="27">
        <v>12</v>
      </c>
      <c r="E129" s="40" t="s">
        <v>92</v>
      </c>
      <c r="F129" s="27"/>
      <c r="G129" s="25">
        <f>G130</f>
        <v>0</v>
      </c>
      <c r="H129" s="25">
        <f>H130</f>
        <v>0</v>
      </c>
    </row>
    <row r="130" spans="1:8" ht="24" hidden="1">
      <c r="A130" s="286" t="s">
        <v>209</v>
      </c>
      <c r="B130" s="109"/>
      <c r="C130" s="27" t="s">
        <v>498</v>
      </c>
      <c r="D130" s="27">
        <v>12</v>
      </c>
      <c r="E130" s="40" t="s">
        <v>92</v>
      </c>
      <c r="F130" s="27">
        <v>200</v>
      </c>
      <c r="G130" s="25"/>
      <c r="H130" s="25"/>
    </row>
    <row r="131" spans="1:8" ht="25.5" customHeight="1">
      <c r="A131" s="229" t="s">
        <v>837</v>
      </c>
      <c r="B131" s="109"/>
      <c r="C131" s="27" t="s">
        <v>498</v>
      </c>
      <c r="D131" s="27">
        <v>12</v>
      </c>
      <c r="E131" s="40" t="s">
        <v>838</v>
      </c>
      <c r="F131" s="27"/>
      <c r="G131" s="25">
        <f>G132</f>
        <v>109293</v>
      </c>
      <c r="H131" s="25">
        <f>H132</f>
        <v>109293</v>
      </c>
    </row>
    <row r="132" spans="1:8" ht="24">
      <c r="A132" s="286" t="s">
        <v>209</v>
      </c>
      <c r="B132" s="109"/>
      <c r="C132" s="27" t="s">
        <v>498</v>
      </c>
      <c r="D132" s="27">
        <v>12</v>
      </c>
      <c r="E132" s="40" t="s">
        <v>838</v>
      </c>
      <c r="F132" s="27">
        <v>200</v>
      </c>
      <c r="G132" s="25">
        <v>109293</v>
      </c>
      <c r="H132" s="25">
        <v>109293</v>
      </c>
    </row>
    <row r="133" spans="1:8" ht="25.5" customHeight="1">
      <c r="A133" s="229" t="s">
        <v>837</v>
      </c>
      <c r="B133" s="109"/>
      <c r="C133" s="27" t="s">
        <v>498</v>
      </c>
      <c r="D133" s="27">
        <v>12</v>
      </c>
      <c r="E133" s="40" t="s">
        <v>839</v>
      </c>
      <c r="F133" s="27"/>
      <c r="G133" s="25">
        <f>G134</f>
        <v>255017</v>
      </c>
      <c r="H133" s="25">
        <f>H134</f>
        <v>255017</v>
      </c>
    </row>
    <row r="134" spans="1:8" ht="24">
      <c r="A134" s="286" t="s">
        <v>209</v>
      </c>
      <c r="B134" s="109"/>
      <c r="C134" s="27" t="s">
        <v>498</v>
      </c>
      <c r="D134" s="27">
        <v>12</v>
      </c>
      <c r="E134" s="114" t="s">
        <v>839</v>
      </c>
      <c r="F134" s="115">
        <v>200</v>
      </c>
      <c r="G134" s="30">
        <v>255017</v>
      </c>
      <c r="H134" s="111">
        <v>255017</v>
      </c>
    </row>
    <row r="135" spans="1:8" ht="12.75">
      <c r="A135" s="88" t="s">
        <v>503</v>
      </c>
      <c r="B135" s="104"/>
      <c r="C135" s="20" t="s">
        <v>609</v>
      </c>
      <c r="D135" s="56" t="s">
        <v>428</v>
      </c>
      <c r="E135" s="20" t="s">
        <v>83</v>
      </c>
      <c r="F135" s="20" t="s">
        <v>83</v>
      </c>
      <c r="G135" s="22">
        <f>G136+G150</f>
        <v>10645722.84</v>
      </c>
      <c r="H135" s="22">
        <f>H136+H150</f>
        <v>13096296</v>
      </c>
    </row>
    <row r="136" spans="1:8" ht="12.75">
      <c r="A136" s="38" t="s">
        <v>216</v>
      </c>
      <c r="B136" s="105"/>
      <c r="C136" s="24" t="s">
        <v>609</v>
      </c>
      <c r="D136" s="69" t="s">
        <v>495</v>
      </c>
      <c r="E136" s="70"/>
      <c r="F136" s="70"/>
      <c r="G136" s="25">
        <f>G137</f>
        <v>642063</v>
      </c>
      <c r="H136" s="25">
        <f>H137</f>
        <v>642063</v>
      </c>
    </row>
    <row r="137" spans="1:8" ht="51">
      <c r="A137" s="37" t="s">
        <v>445</v>
      </c>
      <c r="B137" s="106"/>
      <c r="C137" s="27" t="s">
        <v>609</v>
      </c>
      <c r="D137" s="32" t="s">
        <v>495</v>
      </c>
      <c r="E137" s="40" t="s">
        <v>32</v>
      </c>
      <c r="F137" s="70"/>
      <c r="G137" s="25">
        <f>G138+G146</f>
        <v>642063</v>
      </c>
      <c r="H137" s="25">
        <f>H138+H146</f>
        <v>642063</v>
      </c>
    </row>
    <row r="138" spans="1:8" ht="132" customHeight="1" hidden="1">
      <c r="A138" s="38" t="s">
        <v>196</v>
      </c>
      <c r="B138" s="107"/>
      <c r="C138" s="27" t="s">
        <v>609</v>
      </c>
      <c r="D138" s="32" t="s">
        <v>495</v>
      </c>
      <c r="E138" s="40" t="s">
        <v>197</v>
      </c>
      <c r="F138" s="70"/>
      <c r="G138" s="25">
        <f>G139</f>
        <v>0</v>
      </c>
      <c r="H138" s="25">
        <f>H139</f>
        <v>0</v>
      </c>
    </row>
    <row r="139" spans="1:8" ht="38.25" hidden="1">
      <c r="A139" s="289" t="s">
        <v>696</v>
      </c>
      <c r="B139" s="74"/>
      <c r="C139" s="27" t="s">
        <v>609</v>
      </c>
      <c r="D139" s="32" t="s">
        <v>495</v>
      </c>
      <c r="E139" s="40" t="s">
        <v>60</v>
      </c>
      <c r="F139" s="70"/>
      <c r="G139" s="25">
        <f>G140+G142+G144</f>
        <v>0</v>
      </c>
      <c r="H139" s="25">
        <f>H144</f>
        <v>0</v>
      </c>
    </row>
    <row r="140" spans="1:8" ht="38.25" hidden="1">
      <c r="A140" s="289" t="s">
        <v>88</v>
      </c>
      <c r="B140" s="74"/>
      <c r="C140" s="27" t="s">
        <v>609</v>
      </c>
      <c r="D140" s="32" t="s">
        <v>495</v>
      </c>
      <c r="E140" s="40" t="s">
        <v>657</v>
      </c>
      <c r="F140" s="70"/>
      <c r="G140" s="25">
        <f>G141</f>
        <v>0</v>
      </c>
      <c r="H140" s="25"/>
    </row>
    <row r="141" spans="1:8" ht="25.5" hidden="1">
      <c r="A141" s="26" t="s">
        <v>202</v>
      </c>
      <c r="B141" s="74"/>
      <c r="C141" s="27" t="s">
        <v>609</v>
      </c>
      <c r="D141" s="32" t="s">
        <v>495</v>
      </c>
      <c r="E141" s="40" t="s">
        <v>657</v>
      </c>
      <c r="F141" s="27">
        <v>400</v>
      </c>
      <c r="G141" s="25"/>
      <c r="H141" s="25"/>
    </row>
    <row r="142" spans="1:8" ht="25.5" hidden="1">
      <c r="A142" s="289" t="s">
        <v>89</v>
      </c>
      <c r="B142" s="74"/>
      <c r="C142" s="27" t="s">
        <v>609</v>
      </c>
      <c r="D142" s="32" t="s">
        <v>495</v>
      </c>
      <c r="E142" s="40" t="s">
        <v>658</v>
      </c>
      <c r="F142" s="70"/>
      <c r="G142" s="25">
        <f>G143</f>
        <v>0</v>
      </c>
      <c r="H142" s="25"/>
    </row>
    <row r="143" spans="1:8" ht="25.5" hidden="1">
      <c r="A143" s="26" t="s">
        <v>202</v>
      </c>
      <c r="B143" s="74"/>
      <c r="C143" s="27" t="s">
        <v>609</v>
      </c>
      <c r="D143" s="32" t="s">
        <v>495</v>
      </c>
      <c r="E143" s="40" t="s">
        <v>658</v>
      </c>
      <c r="F143" s="27">
        <v>400</v>
      </c>
      <c r="G143" s="25"/>
      <c r="H143" s="25"/>
    </row>
    <row r="144" spans="1:8" ht="63.75" hidden="1">
      <c r="A144" s="285" t="s">
        <v>63</v>
      </c>
      <c r="B144" s="74"/>
      <c r="C144" s="27" t="s">
        <v>609</v>
      </c>
      <c r="D144" s="32" t="s">
        <v>495</v>
      </c>
      <c r="E144" s="40" t="s">
        <v>271</v>
      </c>
      <c r="F144" s="70"/>
      <c r="G144" s="25">
        <f>G145</f>
        <v>0</v>
      </c>
      <c r="H144" s="25">
        <f>H145</f>
        <v>0</v>
      </c>
    </row>
    <row r="145" spans="1:8" ht="25.5" hidden="1">
      <c r="A145" s="26" t="s">
        <v>202</v>
      </c>
      <c r="B145" s="47"/>
      <c r="C145" s="27" t="s">
        <v>609</v>
      </c>
      <c r="D145" s="32" t="s">
        <v>495</v>
      </c>
      <c r="E145" s="40" t="s">
        <v>271</v>
      </c>
      <c r="F145" s="27">
        <v>400</v>
      </c>
      <c r="G145" s="30"/>
      <c r="H145" s="30"/>
    </row>
    <row r="146" spans="1:8" ht="66" customHeight="1">
      <c r="A146" s="38" t="s">
        <v>446</v>
      </c>
      <c r="B146" s="107"/>
      <c r="C146" s="27" t="s">
        <v>609</v>
      </c>
      <c r="D146" s="32" t="s">
        <v>495</v>
      </c>
      <c r="E146" s="41" t="s">
        <v>520</v>
      </c>
      <c r="F146" s="70"/>
      <c r="G146" s="25">
        <f>G147</f>
        <v>642063</v>
      </c>
      <c r="H146" s="25">
        <f>H147</f>
        <v>642063</v>
      </c>
    </row>
    <row r="147" spans="1:8" ht="25.5">
      <c r="A147" s="285" t="s">
        <v>215</v>
      </c>
      <c r="B147" s="108"/>
      <c r="C147" s="27" t="s">
        <v>609</v>
      </c>
      <c r="D147" s="32" t="s">
        <v>495</v>
      </c>
      <c r="E147" s="40" t="s">
        <v>248</v>
      </c>
      <c r="F147" s="70"/>
      <c r="G147" s="25">
        <f>G148</f>
        <v>642063</v>
      </c>
      <c r="H147" s="25">
        <f>H148</f>
        <v>642063</v>
      </c>
    </row>
    <row r="148" spans="1:8" ht="24">
      <c r="A148" s="286" t="s">
        <v>247</v>
      </c>
      <c r="B148" s="109"/>
      <c r="C148" s="27" t="s">
        <v>609</v>
      </c>
      <c r="D148" s="32" t="s">
        <v>495</v>
      </c>
      <c r="E148" s="40" t="s">
        <v>246</v>
      </c>
      <c r="F148" s="70"/>
      <c r="G148" s="25">
        <f>SUM(G149:G149)</f>
        <v>642063</v>
      </c>
      <c r="H148" s="25">
        <f>SUM(H149:H149)</f>
        <v>642063</v>
      </c>
    </row>
    <row r="149" spans="1:8" ht="25.5">
      <c r="A149" s="26" t="s">
        <v>209</v>
      </c>
      <c r="B149" s="47"/>
      <c r="C149" s="27" t="s">
        <v>609</v>
      </c>
      <c r="D149" s="32" t="s">
        <v>495</v>
      </c>
      <c r="E149" s="40" t="s">
        <v>246</v>
      </c>
      <c r="F149" s="27">
        <v>200</v>
      </c>
      <c r="G149" s="30">
        <v>642063</v>
      </c>
      <c r="H149" s="30">
        <v>642063</v>
      </c>
    </row>
    <row r="150" spans="1:8" ht="12.75">
      <c r="A150" s="38" t="s">
        <v>524</v>
      </c>
      <c r="B150" s="105"/>
      <c r="C150" s="24" t="s">
        <v>609</v>
      </c>
      <c r="D150" s="24" t="s">
        <v>96</v>
      </c>
      <c r="E150" s="24" t="s">
        <v>83</v>
      </c>
      <c r="F150" s="24" t="s">
        <v>83</v>
      </c>
      <c r="G150" s="25">
        <f>G151+G157</f>
        <v>10003659.84</v>
      </c>
      <c r="H150" s="25">
        <f>H151+H157</f>
        <v>12454233</v>
      </c>
    </row>
    <row r="151" spans="1:8" ht="51">
      <c r="A151" s="37" t="s">
        <v>445</v>
      </c>
      <c r="B151" s="106"/>
      <c r="C151" s="27" t="s">
        <v>609</v>
      </c>
      <c r="D151" s="27" t="s">
        <v>96</v>
      </c>
      <c r="E151" s="40" t="s">
        <v>32</v>
      </c>
      <c r="F151" s="27" t="s">
        <v>83</v>
      </c>
      <c r="G151" s="25">
        <f aca="true" t="shared" si="14" ref="G151:H153">G152</f>
        <v>3919471.84</v>
      </c>
      <c r="H151" s="25">
        <f t="shared" si="14"/>
        <v>11954233</v>
      </c>
    </row>
    <row r="152" spans="1:8" ht="66" customHeight="1">
      <c r="A152" s="38" t="s">
        <v>446</v>
      </c>
      <c r="B152" s="107"/>
      <c r="C152" s="27" t="s">
        <v>609</v>
      </c>
      <c r="D152" s="27" t="s">
        <v>96</v>
      </c>
      <c r="E152" s="41" t="s">
        <v>520</v>
      </c>
      <c r="F152" s="28" t="s">
        <v>83</v>
      </c>
      <c r="G152" s="25">
        <f t="shared" si="14"/>
        <v>3919471.84</v>
      </c>
      <c r="H152" s="25">
        <f t="shared" si="14"/>
        <v>11954233</v>
      </c>
    </row>
    <row r="153" spans="1:8" ht="25.5">
      <c r="A153" s="285" t="s">
        <v>329</v>
      </c>
      <c r="B153" s="108"/>
      <c r="C153" s="27" t="s">
        <v>609</v>
      </c>
      <c r="D153" s="27" t="s">
        <v>96</v>
      </c>
      <c r="E153" s="40" t="s">
        <v>420</v>
      </c>
      <c r="F153" s="28"/>
      <c r="G153" s="25">
        <f t="shared" si="14"/>
        <v>3919471.84</v>
      </c>
      <c r="H153" s="25">
        <f t="shared" si="14"/>
        <v>11954233</v>
      </c>
    </row>
    <row r="154" spans="1:8" ht="12.75">
      <c r="A154" s="285" t="s">
        <v>680</v>
      </c>
      <c r="B154" s="108"/>
      <c r="C154" s="27" t="s">
        <v>609</v>
      </c>
      <c r="D154" s="27" t="s">
        <v>96</v>
      </c>
      <c r="E154" s="40" t="s">
        <v>421</v>
      </c>
      <c r="F154" s="27" t="s">
        <v>83</v>
      </c>
      <c r="G154" s="25">
        <f>SUM(G155:G156)</f>
        <v>3919471.84</v>
      </c>
      <c r="H154" s="25">
        <f>SUM(H155:H156)</f>
        <v>11954233</v>
      </c>
    </row>
    <row r="155" spans="1:8" ht="25.5">
      <c r="A155" s="26" t="s">
        <v>209</v>
      </c>
      <c r="B155" s="47"/>
      <c r="C155" s="27" t="s">
        <v>609</v>
      </c>
      <c r="D155" s="27" t="s">
        <v>96</v>
      </c>
      <c r="E155" s="40" t="s">
        <v>421</v>
      </c>
      <c r="F155" s="27">
        <v>200</v>
      </c>
      <c r="G155" s="30">
        <f>3014884-480622</f>
        <v>2534262</v>
      </c>
      <c r="H155" s="30">
        <v>3183815</v>
      </c>
    </row>
    <row r="156" spans="1:8" ht="12.75">
      <c r="A156" s="26" t="s">
        <v>73</v>
      </c>
      <c r="B156" s="47"/>
      <c r="C156" s="27" t="s">
        <v>609</v>
      </c>
      <c r="D156" s="27" t="s">
        <v>96</v>
      </c>
      <c r="E156" s="40" t="s">
        <v>421</v>
      </c>
      <c r="F156" s="27">
        <v>800</v>
      </c>
      <c r="G156" s="30">
        <v>1385209.84</v>
      </c>
      <c r="H156" s="30">
        <v>8770418</v>
      </c>
    </row>
    <row r="157" spans="1:8" ht="38.25">
      <c r="A157" s="37" t="s">
        <v>441</v>
      </c>
      <c r="B157" s="106"/>
      <c r="C157" s="27" t="s">
        <v>609</v>
      </c>
      <c r="D157" s="27" t="s">
        <v>96</v>
      </c>
      <c r="E157" s="40" t="s">
        <v>594</v>
      </c>
      <c r="F157" s="27"/>
      <c r="G157" s="25">
        <f aca="true" t="shared" si="15" ref="G157:H159">G158</f>
        <v>6084188</v>
      </c>
      <c r="H157" s="25">
        <f t="shared" si="15"/>
        <v>500000</v>
      </c>
    </row>
    <row r="158" spans="1:8" ht="28.5" customHeight="1">
      <c r="A158" s="285" t="s">
        <v>661</v>
      </c>
      <c r="B158" s="108"/>
      <c r="C158" s="27" t="s">
        <v>609</v>
      </c>
      <c r="D158" s="27" t="s">
        <v>96</v>
      </c>
      <c r="E158" s="40" t="s">
        <v>312</v>
      </c>
      <c r="F158" s="27"/>
      <c r="G158" s="25">
        <f t="shared" si="15"/>
        <v>6084188</v>
      </c>
      <c r="H158" s="25">
        <f t="shared" si="15"/>
        <v>500000</v>
      </c>
    </row>
    <row r="159" spans="1:8" ht="25.5">
      <c r="A159" s="290" t="s">
        <v>314</v>
      </c>
      <c r="B159" s="75"/>
      <c r="C159" s="27" t="s">
        <v>609</v>
      </c>
      <c r="D159" s="27" t="s">
        <v>96</v>
      </c>
      <c r="E159" s="40" t="s">
        <v>313</v>
      </c>
      <c r="F159" s="27"/>
      <c r="G159" s="25">
        <f t="shared" si="15"/>
        <v>6084188</v>
      </c>
      <c r="H159" s="25">
        <f t="shared" si="15"/>
        <v>500000</v>
      </c>
    </row>
    <row r="160" spans="1:8" ht="25.5">
      <c r="A160" s="49" t="s">
        <v>209</v>
      </c>
      <c r="B160" s="110"/>
      <c r="C160" s="50" t="s">
        <v>609</v>
      </c>
      <c r="D160" s="50" t="s">
        <v>96</v>
      </c>
      <c r="E160" s="51" t="s">
        <v>313</v>
      </c>
      <c r="F160" s="50">
        <v>200</v>
      </c>
      <c r="G160" s="52">
        <v>6084188</v>
      </c>
      <c r="H160" s="52">
        <v>500000</v>
      </c>
    </row>
    <row r="161" spans="1:8" ht="12.75">
      <c r="A161" s="88" t="s">
        <v>525</v>
      </c>
      <c r="B161" s="104"/>
      <c r="C161" s="20" t="s">
        <v>610</v>
      </c>
      <c r="D161" s="56" t="s">
        <v>428</v>
      </c>
      <c r="E161" s="20" t="s">
        <v>83</v>
      </c>
      <c r="F161" s="20" t="s">
        <v>83</v>
      </c>
      <c r="G161" s="22">
        <f>G162+G173+G209+G218</f>
        <v>269703842</v>
      </c>
      <c r="H161" s="22">
        <f>H162+H173+H209+H218</f>
        <v>272766877</v>
      </c>
    </row>
    <row r="162" spans="1:8" ht="12.75">
      <c r="A162" s="38" t="s">
        <v>526</v>
      </c>
      <c r="B162" s="105"/>
      <c r="C162" s="24" t="s">
        <v>610</v>
      </c>
      <c r="D162" s="24" t="s">
        <v>495</v>
      </c>
      <c r="E162" s="24" t="s">
        <v>83</v>
      </c>
      <c r="F162" s="24" t="s">
        <v>83</v>
      </c>
      <c r="G162" s="25">
        <f aca="true" t="shared" si="16" ref="G162:H164">G163</f>
        <v>101720105</v>
      </c>
      <c r="H162" s="25">
        <f t="shared" si="16"/>
        <v>103615310</v>
      </c>
    </row>
    <row r="163" spans="1:8" ht="25.5" customHeight="1">
      <c r="A163" s="37" t="s">
        <v>256</v>
      </c>
      <c r="B163" s="106"/>
      <c r="C163" s="27" t="s">
        <v>610</v>
      </c>
      <c r="D163" s="27" t="s">
        <v>495</v>
      </c>
      <c r="E163" s="40" t="s">
        <v>521</v>
      </c>
      <c r="F163" s="27" t="s">
        <v>83</v>
      </c>
      <c r="G163" s="25">
        <f t="shared" si="16"/>
        <v>101720105</v>
      </c>
      <c r="H163" s="25">
        <f t="shared" si="16"/>
        <v>103615310</v>
      </c>
    </row>
    <row r="164" spans="1:8" ht="38.25">
      <c r="A164" s="38" t="s">
        <v>257</v>
      </c>
      <c r="B164" s="107"/>
      <c r="C164" s="27" t="s">
        <v>610</v>
      </c>
      <c r="D164" s="27" t="s">
        <v>495</v>
      </c>
      <c r="E164" s="41" t="s">
        <v>522</v>
      </c>
      <c r="F164" s="28" t="s">
        <v>83</v>
      </c>
      <c r="G164" s="25">
        <f t="shared" si="16"/>
        <v>101720105</v>
      </c>
      <c r="H164" s="25">
        <f t="shared" si="16"/>
        <v>103615310</v>
      </c>
    </row>
    <row r="165" spans="1:8" ht="25.5">
      <c r="A165" s="285" t="s">
        <v>422</v>
      </c>
      <c r="B165" s="108"/>
      <c r="C165" s="27" t="s">
        <v>610</v>
      </c>
      <c r="D165" s="27" t="s">
        <v>495</v>
      </c>
      <c r="E165" s="40" t="s">
        <v>523</v>
      </c>
      <c r="F165" s="28"/>
      <c r="G165" s="25">
        <f>G166+G169</f>
        <v>101720105</v>
      </c>
      <c r="H165" s="25">
        <f>H166+H169</f>
        <v>103615310</v>
      </c>
    </row>
    <row r="166" spans="1:8" ht="89.25">
      <c r="A166" s="26" t="s">
        <v>277</v>
      </c>
      <c r="B166" s="47"/>
      <c r="C166" s="27" t="s">
        <v>610</v>
      </c>
      <c r="D166" s="27" t="s">
        <v>495</v>
      </c>
      <c r="E166" s="40" t="s">
        <v>278</v>
      </c>
      <c r="F166" s="27" t="s">
        <v>83</v>
      </c>
      <c r="G166" s="25">
        <f>SUM(G167:G168)</f>
        <v>65710054</v>
      </c>
      <c r="H166" s="25">
        <f>SUM(H167:H168)</f>
        <v>65710054</v>
      </c>
    </row>
    <row r="167" spans="1:8" ht="53.25" customHeight="1">
      <c r="A167" s="26" t="s">
        <v>682</v>
      </c>
      <c r="B167" s="47"/>
      <c r="C167" s="27" t="s">
        <v>610</v>
      </c>
      <c r="D167" s="27" t="s">
        <v>495</v>
      </c>
      <c r="E167" s="40" t="s">
        <v>278</v>
      </c>
      <c r="F167" s="27" t="s">
        <v>556</v>
      </c>
      <c r="G167" s="30">
        <v>65252502</v>
      </c>
      <c r="H167" s="30">
        <v>65252502</v>
      </c>
    </row>
    <row r="168" spans="1:8" ht="25.5">
      <c r="A168" s="26" t="s">
        <v>209</v>
      </c>
      <c r="B168" s="47"/>
      <c r="C168" s="27" t="s">
        <v>610</v>
      </c>
      <c r="D168" s="27" t="s">
        <v>495</v>
      </c>
      <c r="E168" s="40" t="s">
        <v>278</v>
      </c>
      <c r="F168" s="27" t="s">
        <v>70</v>
      </c>
      <c r="G168" s="30">
        <v>457552</v>
      </c>
      <c r="H168" s="30">
        <v>457552</v>
      </c>
    </row>
    <row r="169" spans="1:8" ht="25.5">
      <c r="A169" s="26" t="s">
        <v>460</v>
      </c>
      <c r="B169" s="28"/>
      <c r="C169" s="27" t="s">
        <v>610</v>
      </c>
      <c r="D169" s="27" t="s">
        <v>495</v>
      </c>
      <c r="E169" s="40" t="s">
        <v>279</v>
      </c>
      <c r="F169" s="27"/>
      <c r="G169" s="25">
        <f>SUM(G170:G172)</f>
        <v>36010051</v>
      </c>
      <c r="H169" s="25">
        <f>SUM(H170:H172)</f>
        <v>37905256</v>
      </c>
    </row>
    <row r="170" spans="1:8" ht="51.75" customHeight="1">
      <c r="A170" s="26" t="s">
        <v>682</v>
      </c>
      <c r="B170" s="47"/>
      <c r="C170" s="27" t="s">
        <v>610</v>
      </c>
      <c r="D170" s="27" t="s">
        <v>495</v>
      </c>
      <c r="E170" s="40" t="s">
        <v>279</v>
      </c>
      <c r="F170" s="27">
        <v>100</v>
      </c>
      <c r="G170" s="30">
        <v>14284050</v>
      </c>
      <c r="H170" s="30">
        <v>15314935</v>
      </c>
    </row>
    <row r="171" spans="1:8" ht="25.5">
      <c r="A171" s="26" t="s">
        <v>209</v>
      </c>
      <c r="B171" s="47"/>
      <c r="C171" s="27" t="s">
        <v>610</v>
      </c>
      <c r="D171" s="27" t="s">
        <v>495</v>
      </c>
      <c r="E171" s="40" t="s">
        <v>279</v>
      </c>
      <c r="F171" s="27">
        <v>200</v>
      </c>
      <c r="G171" s="30">
        <v>19472553</v>
      </c>
      <c r="H171" s="30">
        <v>20336873</v>
      </c>
    </row>
    <row r="172" spans="1:8" ht="12.75">
      <c r="A172" s="26" t="s">
        <v>73</v>
      </c>
      <c r="B172" s="47"/>
      <c r="C172" s="27" t="s">
        <v>610</v>
      </c>
      <c r="D172" s="27" t="s">
        <v>495</v>
      </c>
      <c r="E172" s="40" t="s">
        <v>279</v>
      </c>
      <c r="F172" s="27">
        <v>800</v>
      </c>
      <c r="G172" s="30">
        <v>2253448</v>
      </c>
      <c r="H172" s="30">
        <v>2253448</v>
      </c>
    </row>
    <row r="173" spans="1:8" ht="12.75">
      <c r="A173" s="38" t="s">
        <v>527</v>
      </c>
      <c r="B173" s="105"/>
      <c r="C173" s="24" t="s">
        <v>610</v>
      </c>
      <c r="D173" s="24" t="s">
        <v>497</v>
      </c>
      <c r="E173" s="24" t="s">
        <v>83</v>
      </c>
      <c r="F173" s="24" t="s">
        <v>83</v>
      </c>
      <c r="G173" s="25">
        <f>G174</f>
        <v>149874658</v>
      </c>
      <c r="H173" s="25">
        <f>H174</f>
        <v>150201042</v>
      </c>
    </row>
    <row r="174" spans="1:8" ht="27.75" customHeight="1">
      <c r="A174" s="37" t="s">
        <v>258</v>
      </c>
      <c r="B174" s="106"/>
      <c r="C174" s="27" t="s">
        <v>610</v>
      </c>
      <c r="D174" s="27" t="s">
        <v>497</v>
      </c>
      <c r="E174" s="40" t="s">
        <v>521</v>
      </c>
      <c r="F174" s="27" t="s">
        <v>83</v>
      </c>
      <c r="G174" s="25">
        <f>G175</f>
        <v>149874658</v>
      </c>
      <c r="H174" s="25">
        <f>H175</f>
        <v>150201042</v>
      </c>
    </row>
    <row r="175" spans="1:8" ht="38.25">
      <c r="A175" s="38" t="s">
        <v>257</v>
      </c>
      <c r="B175" s="107"/>
      <c r="C175" s="27" t="s">
        <v>610</v>
      </c>
      <c r="D175" s="27" t="s">
        <v>497</v>
      </c>
      <c r="E175" s="40" t="s">
        <v>522</v>
      </c>
      <c r="F175" s="28" t="s">
        <v>83</v>
      </c>
      <c r="G175" s="25">
        <f>G176+G183+G202+G204+G207+G194</f>
        <v>149874658</v>
      </c>
      <c r="H175" s="25">
        <f>H176+H183+H202+H204+H207+H194</f>
        <v>150201042</v>
      </c>
    </row>
    <row r="176" spans="1:8" ht="25.5">
      <c r="A176" s="285" t="s">
        <v>424</v>
      </c>
      <c r="B176" s="108"/>
      <c r="C176" s="27" t="s">
        <v>610</v>
      </c>
      <c r="D176" s="27" t="s">
        <v>497</v>
      </c>
      <c r="E176" s="40" t="s">
        <v>280</v>
      </c>
      <c r="F176" s="28"/>
      <c r="G176" s="25">
        <f>G177+G181+G179</f>
        <v>137220021</v>
      </c>
      <c r="H176" s="25">
        <f>H177+H181+H179</f>
        <v>137891844</v>
      </c>
    </row>
    <row r="177" spans="1:8" ht="89.25">
      <c r="A177" s="26" t="s">
        <v>637</v>
      </c>
      <c r="B177" s="47"/>
      <c r="C177" s="27" t="s">
        <v>610</v>
      </c>
      <c r="D177" s="27" t="s">
        <v>497</v>
      </c>
      <c r="E177" s="40" t="s">
        <v>281</v>
      </c>
      <c r="F177" s="27" t="s">
        <v>83</v>
      </c>
      <c r="G177" s="25">
        <f>G178</f>
        <v>112924782</v>
      </c>
      <c r="H177" s="25">
        <f>H178</f>
        <v>112924782</v>
      </c>
    </row>
    <row r="178" spans="1:8" ht="25.5">
      <c r="A178" s="26" t="s">
        <v>86</v>
      </c>
      <c r="B178" s="47"/>
      <c r="C178" s="27" t="s">
        <v>610</v>
      </c>
      <c r="D178" s="27" t="s">
        <v>497</v>
      </c>
      <c r="E178" s="40" t="s">
        <v>281</v>
      </c>
      <c r="F178" s="27">
        <v>600</v>
      </c>
      <c r="G178" s="30">
        <v>112924782</v>
      </c>
      <c r="H178" s="30">
        <v>112924782</v>
      </c>
    </row>
    <row r="179" spans="1:8" ht="89.25">
      <c r="A179" s="26" t="s">
        <v>966</v>
      </c>
      <c r="B179" s="47"/>
      <c r="C179" s="27" t="s">
        <v>610</v>
      </c>
      <c r="D179" s="27" t="s">
        <v>497</v>
      </c>
      <c r="E179" s="40" t="s">
        <v>967</v>
      </c>
      <c r="F179" s="27"/>
      <c r="G179" s="30">
        <f>G180</f>
        <v>6483960</v>
      </c>
      <c r="H179" s="30">
        <f>H180</f>
        <v>6483960</v>
      </c>
    </row>
    <row r="180" spans="1:8" ht="25.5">
      <c r="A180" s="26" t="s">
        <v>86</v>
      </c>
      <c r="B180" s="47"/>
      <c r="C180" s="27" t="s">
        <v>610</v>
      </c>
      <c r="D180" s="27" t="s">
        <v>497</v>
      </c>
      <c r="E180" s="40" t="s">
        <v>967</v>
      </c>
      <c r="F180" s="27">
        <v>600</v>
      </c>
      <c r="G180" s="30">
        <v>6483960</v>
      </c>
      <c r="H180" s="30">
        <v>6483960</v>
      </c>
    </row>
    <row r="181" spans="1:8" ht="25.5">
      <c r="A181" s="26" t="s">
        <v>460</v>
      </c>
      <c r="B181" s="28"/>
      <c r="C181" s="27" t="s">
        <v>610</v>
      </c>
      <c r="D181" s="27" t="s">
        <v>497</v>
      </c>
      <c r="E181" s="40" t="s">
        <v>282</v>
      </c>
      <c r="F181" s="27"/>
      <c r="G181" s="25">
        <f>G182</f>
        <v>17811279</v>
      </c>
      <c r="H181" s="25">
        <f>H182</f>
        <v>18483102</v>
      </c>
    </row>
    <row r="182" spans="1:8" ht="25.5">
      <c r="A182" s="26" t="s">
        <v>86</v>
      </c>
      <c r="B182" s="47"/>
      <c r="C182" s="27" t="s">
        <v>610</v>
      </c>
      <c r="D182" s="27" t="s">
        <v>497</v>
      </c>
      <c r="E182" s="40" t="s">
        <v>282</v>
      </c>
      <c r="F182" s="27">
        <v>600</v>
      </c>
      <c r="G182" s="30">
        <v>17811279</v>
      </c>
      <c r="H182" s="30">
        <v>18483102</v>
      </c>
    </row>
    <row r="183" spans="1:8" ht="25.5">
      <c r="A183" s="285" t="s">
        <v>425</v>
      </c>
      <c r="B183" s="108"/>
      <c r="C183" s="27" t="s">
        <v>610</v>
      </c>
      <c r="D183" s="27" t="s">
        <v>497</v>
      </c>
      <c r="E183" s="40" t="s">
        <v>283</v>
      </c>
      <c r="F183" s="27"/>
      <c r="G183" s="30">
        <f>G184+G186+G188+G192+G190</f>
        <v>11542047</v>
      </c>
      <c r="H183" s="30">
        <f>H184+H186+H188+H192+H190</f>
        <v>11196608</v>
      </c>
    </row>
    <row r="184" spans="1:8" ht="40.5" customHeight="1">
      <c r="A184" s="285" t="s">
        <v>363</v>
      </c>
      <c r="B184" s="112"/>
      <c r="C184" s="27" t="s">
        <v>610</v>
      </c>
      <c r="D184" s="27" t="s">
        <v>497</v>
      </c>
      <c r="E184" s="40" t="s">
        <v>364</v>
      </c>
      <c r="F184" s="27"/>
      <c r="G184" s="25">
        <f>G185</f>
        <v>6410476</v>
      </c>
      <c r="H184" s="25">
        <f>H185</f>
        <v>6013419</v>
      </c>
    </row>
    <row r="185" spans="1:8" ht="25.5">
      <c r="A185" s="26" t="s">
        <v>86</v>
      </c>
      <c r="B185" s="47"/>
      <c r="C185" s="27" t="s">
        <v>610</v>
      </c>
      <c r="D185" s="27" t="s">
        <v>497</v>
      </c>
      <c r="E185" s="40" t="s">
        <v>364</v>
      </c>
      <c r="F185" s="27">
        <v>600</v>
      </c>
      <c r="G185" s="30">
        <v>6410476</v>
      </c>
      <c r="H185" s="30">
        <v>6013419</v>
      </c>
    </row>
    <row r="186" spans="1:8" ht="63.75">
      <c r="A186" s="285" t="s">
        <v>693</v>
      </c>
      <c r="B186" s="108"/>
      <c r="C186" s="27" t="s">
        <v>610</v>
      </c>
      <c r="D186" s="27" t="s">
        <v>497</v>
      </c>
      <c r="E186" s="40" t="s">
        <v>694</v>
      </c>
      <c r="F186" s="27"/>
      <c r="G186" s="30">
        <f>G187</f>
        <v>316634</v>
      </c>
      <c r="H186" s="30">
        <f>H187</f>
        <v>316634</v>
      </c>
    </row>
    <row r="187" spans="1:8" ht="25.5">
      <c r="A187" s="26" t="s">
        <v>86</v>
      </c>
      <c r="B187" s="47"/>
      <c r="C187" s="27" t="s">
        <v>610</v>
      </c>
      <c r="D187" s="27" t="s">
        <v>497</v>
      </c>
      <c r="E187" s="40" t="s">
        <v>694</v>
      </c>
      <c r="F187" s="27">
        <v>600</v>
      </c>
      <c r="G187" s="30">
        <v>316634</v>
      </c>
      <c r="H187" s="30">
        <v>316634</v>
      </c>
    </row>
    <row r="188" spans="1:8" ht="51">
      <c r="A188" s="63" t="s">
        <v>274</v>
      </c>
      <c r="B188" s="112"/>
      <c r="C188" s="27" t="s">
        <v>610</v>
      </c>
      <c r="D188" s="27" t="s">
        <v>497</v>
      </c>
      <c r="E188" s="40" t="s">
        <v>284</v>
      </c>
      <c r="F188" s="27"/>
      <c r="G188" s="25">
        <f>G189</f>
        <v>3068740</v>
      </c>
      <c r="H188" s="25">
        <f>H189</f>
        <v>3068740</v>
      </c>
    </row>
    <row r="189" spans="1:8" ht="25.5">
      <c r="A189" s="26" t="s">
        <v>86</v>
      </c>
      <c r="B189" s="47"/>
      <c r="C189" s="27" t="s">
        <v>610</v>
      </c>
      <c r="D189" s="27" t="s">
        <v>497</v>
      </c>
      <c r="E189" s="40" t="s">
        <v>284</v>
      </c>
      <c r="F189" s="27">
        <v>600</v>
      </c>
      <c r="G189" s="30">
        <v>3068740</v>
      </c>
      <c r="H189" s="30">
        <v>3068740</v>
      </c>
    </row>
    <row r="190" spans="1:8" ht="25.5">
      <c r="A190" s="26" t="s">
        <v>460</v>
      </c>
      <c r="B190" s="47"/>
      <c r="C190" s="27" t="s">
        <v>610</v>
      </c>
      <c r="D190" s="27" t="s">
        <v>497</v>
      </c>
      <c r="E190" s="40" t="s">
        <v>362</v>
      </c>
      <c r="F190" s="27"/>
      <c r="G190" s="30">
        <f>G191</f>
        <v>1746197</v>
      </c>
      <c r="H190" s="30">
        <f>H191</f>
        <v>1797815</v>
      </c>
    </row>
    <row r="191" spans="1:8" ht="25.5">
      <c r="A191" s="26" t="s">
        <v>86</v>
      </c>
      <c r="B191" s="47"/>
      <c r="C191" s="27" t="s">
        <v>610</v>
      </c>
      <c r="D191" s="27" t="s">
        <v>497</v>
      </c>
      <c r="E191" s="40" t="s">
        <v>362</v>
      </c>
      <c r="F191" s="27">
        <v>600</v>
      </c>
      <c r="G191" s="30">
        <v>1746197</v>
      </c>
      <c r="H191" s="30">
        <v>1797815</v>
      </c>
    </row>
    <row r="192" spans="1:8" ht="12.75" hidden="1">
      <c r="A192" s="26"/>
      <c r="B192" s="47"/>
      <c r="C192" s="27"/>
      <c r="D192" s="27"/>
      <c r="E192" s="40"/>
      <c r="F192" s="27"/>
      <c r="G192" s="30">
        <f>G193</f>
        <v>0</v>
      </c>
      <c r="H192" s="30">
        <f>H193</f>
        <v>0</v>
      </c>
    </row>
    <row r="193" spans="1:8" ht="12.75" hidden="1">
      <c r="A193" s="26"/>
      <c r="B193" s="47"/>
      <c r="C193" s="27"/>
      <c r="D193" s="27"/>
      <c r="E193" s="40"/>
      <c r="F193" s="27"/>
      <c r="G193" s="30"/>
      <c r="H193" s="30"/>
    </row>
    <row r="194" spans="1:8" ht="25.5">
      <c r="A194" s="292" t="s">
        <v>945</v>
      </c>
      <c r="B194" s="47"/>
      <c r="C194" s="35" t="s">
        <v>610</v>
      </c>
      <c r="D194" s="35" t="s">
        <v>497</v>
      </c>
      <c r="E194" s="34" t="s">
        <v>944</v>
      </c>
      <c r="F194" s="35"/>
      <c r="G194" s="30">
        <f>G195</f>
        <v>1112590</v>
      </c>
      <c r="H194" s="25">
        <f>H195</f>
        <v>1112590</v>
      </c>
    </row>
    <row r="195" spans="1:8" ht="51">
      <c r="A195" s="292" t="s">
        <v>963</v>
      </c>
      <c r="B195" s="47"/>
      <c r="C195" s="35" t="s">
        <v>610</v>
      </c>
      <c r="D195" s="35" t="s">
        <v>497</v>
      </c>
      <c r="E195" s="34" t="s">
        <v>964</v>
      </c>
      <c r="F195" s="35"/>
      <c r="G195" s="30">
        <f>G196</f>
        <v>1112590</v>
      </c>
      <c r="H195" s="25">
        <f>H196</f>
        <v>1112590</v>
      </c>
    </row>
    <row r="196" spans="1:8" ht="25.5">
      <c r="A196" s="31" t="s">
        <v>86</v>
      </c>
      <c r="B196" s="47"/>
      <c r="C196" s="35" t="s">
        <v>610</v>
      </c>
      <c r="D196" s="35" t="s">
        <v>497</v>
      </c>
      <c r="E196" s="34" t="s">
        <v>964</v>
      </c>
      <c r="F196" s="35">
        <v>600</v>
      </c>
      <c r="G196" s="30">
        <f>1068531+21807+22252</f>
        <v>1112590</v>
      </c>
      <c r="H196" s="30">
        <f>1068531+21807+22252</f>
        <v>1112590</v>
      </c>
    </row>
    <row r="197" spans="1:8" ht="25.5" hidden="1">
      <c r="A197" s="26" t="s">
        <v>904</v>
      </c>
      <c r="B197" s="47"/>
      <c r="C197" s="27" t="s">
        <v>610</v>
      </c>
      <c r="D197" s="27" t="s">
        <v>497</v>
      </c>
      <c r="E197" s="40" t="s">
        <v>905</v>
      </c>
      <c r="F197" s="27"/>
      <c r="G197" s="30">
        <f>G198</f>
        <v>0</v>
      </c>
      <c r="H197" s="30">
        <f>H198</f>
        <v>0</v>
      </c>
    </row>
    <row r="198" spans="1:8" ht="25.5" hidden="1">
      <c r="A198" s="26" t="s">
        <v>86</v>
      </c>
      <c r="B198" s="47"/>
      <c r="C198" s="27" t="s">
        <v>610</v>
      </c>
      <c r="D198" s="27" t="s">
        <v>497</v>
      </c>
      <c r="E198" s="40" t="s">
        <v>905</v>
      </c>
      <c r="F198" s="27">
        <v>600</v>
      </c>
      <c r="G198" s="30"/>
      <c r="H198" s="30"/>
    </row>
    <row r="199" spans="1:8" ht="25.5" hidden="1">
      <c r="A199" s="82" t="s">
        <v>878</v>
      </c>
      <c r="B199" s="47"/>
      <c r="C199" s="27" t="s">
        <v>610</v>
      </c>
      <c r="D199" s="27" t="s">
        <v>497</v>
      </c>
      <c r="E199" s="40" t="s">
        <v>879</v>
      </c>
      <c r="F199" s="27"/>
      <c r="G199" s="30">
        <f>G200</f>
        <v>0</v>
      </c>
      <c r="H199" s="30">
        <f>H200</f>
        <v>0</v>
      </c>
    </row>
    <row r="200" spans="1:8" ht="25.5" hidden="1">
      <c r="A200" s="26" t="s">
        <v>86</v>
      </c>
      <c r="B200" s="47"/>
      <c r="C200" s="27" t="s">
        <v>610</v>
      </c>
      <c r="D200" s="27" t="s">
        <v>497</v>
      </c>
      <c r="E200" s="40" t="s">
        <v>879</v>
      </c>
      <c r="F200" s="27" t="s">
        <v>75</v>
      </c>
      <c r="G200" s="30"/>
      <c r="H200" s="30"/>
    </row>
    <row r="201" spans="1:8" ht="12.75" hidden="1">
      <c r="A201" s="289" t="s">
        <v>697</v>
      </c>
      <c r="B201" s="47"/>
      <c r="C201" s="27" t="s">
        <v>610</v>
      </c>
      <c r="D201" s="27" t="s">
        <v>497</v>
      </c>
      <c r="E201" s="40" t="s">
        <v>307</v>
      </c>
      <c r="F201" s="27"/>
      <c r="G201" s="25">
        <f>G202</f>
        <v>0</v>
      </c>
      <c r="H201" s="25">
        <f>H202</f>
        <v>0</v>
      </c>
    </row>
    <row r="202" spans="1:8" ht="51" hidden="1">
      <c r="A202" s="289" t="s">
        <v>146</v>
      </c>
      <c r="B202" s="47"/>
      <c r="C202" s="27" t="s">
        <v>610</v>
      </c>
      <c r="D202" s="27" t="s">
        <v>497</v>
      </c>
      <c r="E202" s="40" t="s">
        <v>308</v>
      </c>
      <c r="F202" s="27"/>
      <c r="G202" s="25">
        <f>G203</f>
        <v>0</v>
      </c>
      <c r="H202" s="25">
        <f>H203</f>
        <v>0</v>
      </c>
    </row>
    <row r="203" spans="1:8" ht="25.5" hidden="1">
      <c r="A203" s="26" t="s">
        <v>86</v>
      </c>
      <c r="B203" s="47"/>
      <c r="C203" s="27" t="s">
        <v>610</v>
      </c>
      <c r="D203" s="27" t="s">
        <v>497</v>
      </c>
      <c r="E203" s="40" t="s">
        <v>308</v>
      </c>
      <c r="F203" s="27">
        <v>600</v>
      </c>
      <c r="G203" s="30"/>
      <c r="H203" s="30"/>
    </row>
    <row r="204" spans="1:8" ht="12.75" hidden="1">
      <c r="A204" s="289" t="s">
        <v>102</v>
      </c>
      <c r="B204" s="74"/>
      <c r="C204" s="27" t="s">
        <v>610</v>
      </c>
      <c r="D204" s="27" t="s">
        <v>497</v>
      </c>
      <c r="E204" s="40" t="s">
        <v>58</v>
      </c>
      <c r="F204" s="27"/>
      <c r="G204" s="25">
        <f>G205</f>
        <v>0</v>
      </c>
      <c r="H204" s="25">
        <f>H205</f>
        <v>0</v>
      </c>
    </row>
    <row r="205" spans="1:8" ht="38.25" hidden="1">
      <c r="A205" s="289" t="s">
        <v>147</v>
      </c>
      <c r="B205" s="74"/>
      <c r="C205" s="27" t="s">
        <v>610</v>
      </c>
      <c r="D205" s="27" t="s">
        <v>497</v>
      </c>
      <c r="E205" s="40" t="s">
        <v>59</v>
      </c>
      <c r="F205" s="27"/>
      <c r="G205" s="25">
        <f>G206</f>
        <v>0</v>
      </c>
      <c r="H205" s="25">
        <f>H206</f>
        <v>0</v>
      </c>
    </row>
    <row r="206" spans="1:8" ht="25.5" hidden="1">
      <c r="A206" s="26" t="s">
        <v>86</v>
      </c>
      <c r="B206" s="47"/>
      <c r="C206" s="27" t="s">
        <v>610</v>
      </c>
      <c r="D206" s="27" t="s">
        <v>497</v>
      </c>
      <c r="E206" s="40" t="s">
        <v>59</v>
      </c>
      <c r="F206" s="27">
        <v>600</v>
      </c>
      <c r="G206" s="30"/>
      <c r="H206" s="30"/>
    </row>
    <row r="207" spans="1:8" ht="51" hidden="1">
      <c r="A207" s="289" t="s">
        <v>57</v>
      </c>
      <c r="B207" s="47"/>
      <c r="C207" s="27" t="s">
        <v>610</v>
      </c>
      <c r="D207" s="27" t="s">
        <v>497</v>
      </c>
      <c r="E207" s="40" t="s">
        <v>330</v>
      </c>
      <c r="F207" s="27"/>
      <c r="G207" s="30">
        <f>G208</f>
        <v>0</v>
      </c>
      <c r="H207" s="30"/>
    </row>
    <row r="208" spans="1:8" ht="25.5" hidden="1">
      <c r="A208" s="26" t="s">
        <v>86</v>
      </c>
      <c r="B208" s="47"/>
      <c r="C208" s="27" t="s">
        <v>610</v>
      </c>
      <c r="D208" s="27" t="s">
        <v>497</v>
      </c>
      <c r="E208" s="40" t="s">
        <v>330</v>
      </c>
      <c r="F208" s="27">
        <v>600</v>
      </c>
      <c r="G208" s="30"/>
      <c r="H208" s="30"/>
    </row>
    <row r="209" spans="1:8" ht="12.75">
      <c r="A209" s="38" t="s">
        <v>39</v>
      </c>
      <c r="B209" s="107"/>
      <c r="C209" s="27" t="s">
        <v>610</v>
      </c>
      <c r="D209" s="32" t="s">
        <v>96</v>
      </c>
      <c r="E209" s="40"/>
      <c r="F209" s="27"/>
      <c r="G209" s="25">
        <f aca="true" t="shared" si="17" ref="G209:H213">G210</f>
        <v>13065465</v>
      </c>
      <c r="H209" s="25">
        <f t="shared" si="17"/>
        <v>13745370</v>
      </c>
    </row>
    <row r="210" spans="1:8" ht="27.75" customHeight="1">
      <c r="A210" s="37" t="s">
        <v>256</v>
      </c>
      <c r="B210" s="106"/>
      <c r="C210" s="27" t="s">
        <v>610</v>
      </c>
      <c r="D210" s="32" t="s">
        <v>96</v>
      </c>
      <c r="E210" s="40" t="s">
        <v>521</v>
      </c>
      <c r="F210" s="27"/>
      <c r="G210" s="25">
        <f t="shared" si="17"/>
        <v>13065465</v>
      </c>
      <c r="H210" s="25">
        <f t="shared" si="17"/>
        <v>13745370</v>
      </c>
    </row>
    <row r="211" spans="1:8" ht="38.25" customHeight="1">
      <c r="A211" s="38" t="s">
        <v>659</v>
      </c>
      <c r="B211" s="107"/>
      <c r="C211" s="27" t="s">
        <v>610</v>
      </c>
      <c r="D211" s="32" t="s">
        <v>96</v>
      </c>
      <c r="E211" s="41" t="s">
        <v>285</v>
      </c>
      <c r="F211" s="28" t="s">
        <v>83</v>
      </c>
      <c r="G211" s="25">
        <f>G212+G215</f>
        <v>13065465</v>
      </c>
      <c r="H211" s="25">
        <f>H212+H215</f>
        <v>13745370</v>
      </c>
    </row>
    <row r="212" spans="1:8" ht="38.25">
      <c r="A212" s="285" t="s">
        <v>426</v>
      </c>
      <c r="B212" s="108"/>
      <c r="C212" s="27" t="s">
        <v>610</v>
      </c>
      <c r="D212" s="32" t="s">
        <v>96</v>
      </c>
      <c r="E212" s="40" t="s">
        <v>286</v>
      </c>
      <c r="F212" s="28"/>
      <c r="G212" s="25">
        <f t="shared" si="17"/>
        <v>4886385</v>
      </c>
      <c r="H212" s="25">
        <f t="shared" si="17"/>
        <v>5566290</v>
      </c>
    </row>
    <row r="213" spans="1:8" ht="25.5">
      <c r="A213" s="26" t="s">
        <v>460</v>
      </c>
      <c r="B213" s="28"/>
      <c r="C213" s="27" t="s">
        <v>610</v>
      </c>
      <c r="D213" s="32" t="s">
        <v>96</v>
      </c>
      <c r="E213" s="40" t="s">
        <v>287</v>
      </c>
      <c r="F213" s="27" t="s">
        <v>83</v>
      </c>
      <c r="G213" s="25">
        <f t="shared" si="17"/>
        <v>4886385</v>
      </c>
      <c r="H213" s="25">
        <f t="shared" si="17"/>
        <v>5566290</v>
      </c>
    </row>
    <row r="214" spans="1:8" ht="25.5">
      <c r="A214" s="26" t="s">
        <v>86</v>
      </c>
      <c r="B214" s="47"/>
      <c r="C214" s="27" t="s">
        <v>610</v>
      </c>
      <c r="D214" s="32" t="s">
        <v>96</v>
      </c>
      <c r="E214" s="40" t="s">
        <v>287</v>
      </c>
      <c r="F214" s="27">
        <v>600</v>
      </c>
      <c r="G214" s="30">
        <v>4886385</v>
      </c>
      <c r="H214" s="30">
        <v>5566290</v>
      </c>
    </row>
    <row r="215" spans="1:8" ht="38.25">
      <c r="A215" s="26" t="s">
        <v>880</v>
      </c>
      <c r="B215" s="47"/>
      <c r="C215" s="27" t="s">
        <v>610</v>
      </c>
      <c r="D215" s="32" t="s">
        <v>96</v>
      </c>
      <c r="E215" s="40" t="s">
        <v>881</v>
      </c>
      <c r="F215" s="28"/>
      <c r="G215" s="30">
        <f>G216</f>
        <v>8179080</v>
      </c>
      <c r="H215" s="30">
        <f>H216</f>
        <v>8179080</v>
      </c>
    </row>
    <row r="216" spans="1:8" ht="12.75">
      <c r="A216" s="26" t="s">
        <v>195</v>
      </c>
      <c r="B216" s="47"/>
      <c r="C216" s="27" t="s">
        <v>610</v>
      </c>
      <c r="D216" s="32" t="s">
        <v>96</v>
      </c>
      <c r="E216" s="40" t="s">
        <v>882</v>
      </c>
      <c r="F216" s="27" t="s">
        <v>83</v>
      </c>
      <c r="G216" s="30">
        <f>G217</f>
        <v>8179080</v>
      </c>
      <c r="H216" s="30">
        <f>H217</f>
        <v>8179080</v>
      </c>
    </row>
    <row r="217" spans="1:8" ht="25.5">
      <c r="A217" s="26" t="s">
        <v>86</v>
      </c>
      <c r="B217" s="47"/>
      <c r="C217" s="27" t="s">
        <v>610</v>
      </c>
      <c r="D217" s="32" t="s">
        <v>96</v>
      </c>
      <c r="E217" s="40" t="s">
        <v>882</v>
      </c>
      <c r="F217" s="27">
        <v>600</v>
      </c>
      <c r="G217" s="30">
        <v>8179080</v>
      </c>
      <c r="H217" s="30">
        <v>8179080</v>
      </c>
    </row>
    <row r="218" spans="1:8" ht="12.75">
      <c r="A218" s="38" t="s">
        <v>528</v>
      </c>
      <c r="B218" s="105"/>
      <c r="C218" s="24" t="s">
        <v>610</v>
      </c>
      <c r="D218" s="24" t="s">
        <v>97</v>
      </c>
      <c r="E218" s="24" t="s">
        <v>83</v>
      </c>
      <c r="F218" s="24" t="s">
        <v>83</v>
      </c>
      <c r="G218" s="25">
        <f>G219+G229</f>
        <v>5043614</v>
      </c>
      <c r="H218" s="25">
        <f>H219+H229</f>
        <v>5205155</v>
      </c>
    </row>
    <row r="219" spans="1:8" ht="26.25" customHeight="1">
      <c r="A219" s="37" t="s">
        <v>258</v>
      </c>
      <c r="B219" s="106"/>
      <c r="C219" s="27" t="s">
        <v>610</v>
      </c>
      <c r="D219" s="27" t="s">
        <v>97</v>
      </c>
      <c r="E219" s="40" t="s">
        <v>521</v>
      </c>
      <c r="F219" s="27" t="s">
        <v>83</v>
      </c>
      <c r="G219" s="25">
        <f>G220</f>
        <v>3143109</v>
      </c>
      <c r="H219" s="25">
        <f>H220</f>
        <v>3284650</v>
      </c>
    </row>
    <row r="220" spans="1:8" ht="51">
      <c r="A220" s="38" t="s">
        <v>660</v>
      </c>
      <c r="B220" s="107"/>
      <c r="C220" s="27" t="s">
        <v>610</v>
      </c>
      <c r="D220" s="27" t="s">
        <v>97</v>
      </c>
      <c r="E220" s="40" t="s">
        <v>288</v>
      </c>
      <c r="F220" s="28" t="s">
        <v>83</v>
      </c>
      <c r="G220" s="25">
        <f>G221+G224</f>
        <v>3143109</v>
      </c>
      <c r="H220" s="25">
        <f>H221+H224</f>
        <v>3284650</v>
      </c>
    </row>
    <row r="221" spans="1:8" ht="51">
      <c r="A221" s="285" t="s">
        <v>427</v>
      </c>
      <c r="B221" s="108"/>
      <c r="C221" s="27" t="s">
        <v>610</v>
      </c>
      <c r="D221" s="27" t="s">
        <v>97</v>
      </c>
      <c r="E221" s="40" t="s">
        <v>289</v>
      </c>
      <c r="F221" s="28"/>
      <c r="G221" s="25">
        <f>G222</f>
        <v>217546</v>
      </c>
      <c r="H221" s="25">
        <f>H222</f>
        <v>217546</v>
      </c>
    </row>
    <row r="222" spans="1:8" ht="38.25">
      <c r="A222" s="26" t="s">
        <v>560</v>
      </c>
      <c r="B222" s="47"/>
      <c r="C222" s="27" t="s">
        <v>610</v>
      </c>
      <c r="D222" s="27" t="s">
        <v>97</v>
      </c>
      <c r="E222" s="40" t="s">
        <v>290</v>
      </c>
      <c r="F222" s="27"/>
      <c r="G222" s="25">
        <f>G223</f>
        <v>217546</v>
      </c>
      <c r="H222" s="25">
        <f>H223</f>
        <v>217546</v>
      </c>
    </row>
    <row r="223" spans="1:8" ht="52.5" customHeight="1">
      <c r="A223" s="26" t="s">
        <v>682</v>
      </c>
      <c r="B223" s="47"/>
      <c r="C223" s="27" t="s">
        <v>610</v>
      </c>
      <c r="D223" s="27" t="s">
        <v>97</v>
      </c>
      <c r="E223" s="40" t="s">
        <v>290</v>
      </c>
      <c r="F223" s="27">
        <v>100</v>
      </c>
      <c r="G223" s="30">
        <v>217546</v>
      </c>
      <c r="H223" s="30">
        <v>217546</v>
      </c>
    </row>
    <row r="224" spans="1:8" ht="38.25">
      <c r="A224" s="285" t="s">
        <v>305</v>
      </c>
      <c r="B224" s="108"/>
      <c r="C224" s="27" t="s">
        <v>610</v>
      </c>
      <c r="D224" s="27" t="s">
        <v>97</v>
      </c>
      <c r="E224" s="40" t="s">
        <v>292</v>
      </c>
      <c r="F224" s="27"/>
      <c r="G224" s="25">
        <f>G225</f>
        <v>2925563</v>
      </c>
      <c r="H224" s="25">
        <f>H225</f>
        <v>3067104</v>
      </c>
    </row>
    <row r="225" spans="1:8" ht="25.5">
      <c r="A225" s="26" t="s">
        <v>460</v>
      </c>
      <c r="B225" s="28"/>
      <c r="C225" s="27" t="s">
        <v>610</v>
      </c>
      <c r="D225" s="27" t="s">
        <v>97</v>
      </c>
      <c r="E225" s="40" t="s">
        <v>293</v>
      </c>
      <c r="F225" s="27" t="s">
        <v>83</v>
      </c>
      <c r="G225" s="25">
        <f>SUM(G226:G228)</f>
        <v>2925563</v>
      </c>
      <c r="H225" s="25">
        <f>SUM(H226:H228)</f>
        <v>3067104</v>
      </c>
    </row>
    <row r="226" spans="1:8" ht="53.25" customHeight="1">
      <c r="A226" s="26" t="s">
        <v>682</v>
      </c>
      <c r="B226" s="47"/>
      <c r="C226" s="27" t="s">
        <v>610</v>
      </c>
      <c r="D226" s="27" t="s">
        <v>97</v>
      </c>
      <c r="E226" s="40" t="s">
        <v>293</v>
      </c>
      <c r="F226" s="27" t="s">
        <v>556</v>
      </c>
      <c r="G226" s="30">
        <v>2406221</v>
      </c>
      <c r="H226" s="30">
        <v>2547764</v>
      </c>
    </row>
    <row r="227" spans="1:8" ht="25.5">
      <c r="A227" s="26" t="s">
        <v>209</v>
      </c>
      <c r="B227" s="47"/>
      <c r="C227" s="27" t="s">
        <v>610</v>
      </c>
      <c r="D227" s="27" t="s">
        <v>97</v>
      </c>
      <c r="E227" s="40" t="s">
        <v>293</v>
      </c>
      <c r="F227" s="27" t="s">
        <v>70</v>
      </c>
      <c r="G227" s="30">
        <v>514265</v>
      </c>
      <c r="H227" s="30">
        <v>514263</v>
      </c>
    </row>
    <row r="228" spans="1:8" ht="12.75">
      <c r="A228" s="49" t="s">
        <v>73</v>
      </c>
      <c r="B228" s="110"/>
      <c r="C228" s="50" t="s">
        <v>610</v>
      </c>
      <c r="D228" s="50" t="s">
        <v>97</v>
      </c>
      <c r="E228" s="51" t="s">
        <v>293</v>
      </c>
      <c r="F228" s="50">
        <v>800</v>
      </c>
      <c r="G228" s="52">
        <v>5077</v>
      </c>
      <c r="H228" s="52">
        <v>5077</v>
      </c>
    </row>
    <row r="229" spans="1:8" ht="42" customHeight="1">
      <c r="A229" s="37" t="s">
        <v>405</v>
      </c>
      <c r="B229" s="113"/>
      <c r="C229" s="27" t="s">
        <v>610</v>
      </c>
      <c r="D229" s="50" t="s">
        <v>97</v>
      </c>
      <c r="E229" s="40" t="s">
        <v>404</v>
      </c>
      <c r="F229" s="27" t="s">
        <v>83</v>
      </c>
      <c r="G229" s="25">
        <f>G230</f>
        <v>1900505</v>
      </c>
      <c r="H229" s="25">
        <f>H230</f>
        <v>1920505</v>
      </c>
    </row>
    <row r="230" spans="1:8" ht="76.5">
      <c r="A230" s="38" t="s">
        <v>328</v>
      </c>
      <c r="B230" s="113"/>
      <c r="C230" s="27" t="s">
        <v>610</v>
      </c>
      <c r="D230" s="50" t="s">
        <v>97</v>
      </c>
      <c r="E230" s="41" t="s">
        <v>454</v>
      </c>
      <c r="F230" s="28" t="s">
        <v>83</v>
      </c>
      <c r="G230" s="25">
        <f>G231+G238</f>
        <v>1900505</v>
      </c>
      <c r="H230" s="25">
        <f>H231+H238</f>
        <v>1920505</v>
      </c>
    </row>
    <row r="231" spans="1:8" ht="25.5">
      <c r="A231" s="285" t="s">
        <v>453</v>
      </c>
      <c r="B231" s="113"/>
      <c r="C231" s="27" t="s">
        <v>610</v>
      </c>
      <c r="D231" s="50" t="s">
        <v>97</v>
      </c>
      <c r="E231" s="40" t="s">
        <v>452</v>
      </c>
      <c r="F231" s="28"/>
      <c r="G231" s="25">
        <f>G232+G235</f>
        <v>1870505</v>
      </c>
      <c r="H231" s="25">
        <f>H232+H235</f>
        <v>1870505</v>
      </c>
    </row>
    <row r="232" spans="1:8" ht="12.75">
      <c r="A232" s="285" t="s">
        <v>451</v>
      </c>
      <c r="B232" s="113"/>
      <c r="C232" s="27" t="s">
        <v>610</v>
      </c>
      <c r="D232" s="50" t="s">
        <v>97</v>
      </c>
      <c r="E232" s="40" t="s">
        <v>450</v>
      </c>
      <c r="F232" s="28"/>
      <c r="G232" s="25">
        <f>SUM(G233:G234)</f>
        <v>7000</v>
      </c>
      <c r="H232" s="25">
        <f>SUM(H233:H234)</f>
        <v>7000</v>
      </c>
    </row>
    <row r="233" spans="1:8" ht="25.5" hidden="1">
      <c r="A233" s="26" t="s">
        <v>209</v>
      </c>
      <c r="B233" s="113"/>
      <c r="C233" s="27" t="s">
        <v>610</v>
      </c>
      <c r="D233" s="50" t="s">
        <v>97</v>
      </c>
      <c r="E233" s="40" t="s">
        <v>450</v>
      </c>
      <c r="F233" s="28">
        <v>200</v>
      </c>
      <c r="G233" s="30"/>
      <c r="H233" s="30"/>
    </row>
    <row r="234" spans="1:8" ht="25.5">
      <c r="A234" s="26" t="s">
        <v>86</v>
      </c>
      <c r="B234" s="113"/>
      <c r="C234" s="27" t="s">
        <v>610</v>
      </c>
      <c r="D234" s="50" t="s">
        <v>97</v>
      </c>
      <c r="E234" s="40" t="s">
        <v>450</v>
      </c>
      <c r="F234" s="28">
        <v>600</v>
      </c>
      <c r="G234" s="30">
        <v>7000</v>
      </c>
      <c r="H234" s="30">
        <v>7000</v>
      </c>
    </row>
    <row r="235" spans="1:8" ht="25.5">
      <c r="A235" s="63" t="s">
        <v>461</v>
      </c>
      <c r="B235" s="113"/>
      <c r="C235" s="27" t="s">
        <v>610</v>
      </c>
      <c r="D235" s="50" t="s">
        <v>97</v>
      </c>
      <c r="E235" s="40" t="s">
        <v>260</v>
      </c>
      <c r="F235" s="28"/>
      <c r="G235" s="25">
        <f>SUM(G236:G237)</f>
        <v>1863505</v>
      </c>
      <c r="H235" s="25">
        <f>SUM(H236:H237)</f>
        <v>1863505</v>
      </c>
    </row>
    <row r="236" spans="1:8" ht="12.75">
      <c r="A236" s="26" t="s">
        <v>77</v>
      </c>
      <c r="B236" s="113"/>
      <c r="C236" s="27" t="s">
        <v>610</v>
      </c>
      <c r="D236" s="50" t="s">
        <v>97</v>
      </c>
      <c r="E236" s="40" t="s">
        <v>260</v>
      </c>
      <c r="F236" s="28">
        <v>300</v>
      </c>
      <c r="G236" s="30">
        <v>1142508</v>
      </c>
      <c r="H236" s="30">
        <v>1142508</v>
      </c>
    </row>
    <row r="237" spans="1:8" ht="25.5">
      <c r="A237" s="26" t="s">
        <v>86</v>
      </c>
      <c r="B237" s="113"/>
      <c r="C237" s="27" t="s">
        <v>610</v>
      </c>
      <c r="D237" s="50" t="s">
        <v>97</v>
      </c>
      <c r="E237" s="40" t="s">
        <v>260</v>
      </c>
      <c r="F237" s="28">
        <v>600</v>
      </c>
      <c r="G237" s="30">
        <v>720997</v>
      </c>
      <c r="H237" s="30">
        <v>720997</v>
      </c>
    </row>
    <row r="238" spans="1:8" ht="39" customHeight="1">
      <c r="A238" s="285" t="s">
        <v>699</v>
      </c>
      <c r="B238" s="113"/>
      <c r="C238" s="27" t="s">
        <v>610</v>
      </c>
      <c r="D238" s="50" t="s">
        <v>97</v>
      </c>
      <c r="E238" s="40" t="s">
        <v>700</v>
      </c>
      <c r="F238" s="28"/>
      <c r="G238" s="25">
        <f>G239</f>
        <v>30000</v>
      </c>
      <c r="H238" s="25">
        <f>H239</f>
        <v>50000</v>
      </c>
    </row>
    <row r="239" spans="1:8" ht="12.75">
      <c r="A239" s="285" t="s">
        <v>702</v>
      </c>
      <c r="B239" s="113"/>
      <c r="C239" s="27" t="s">
        <v>610</v>
      </c>
      <c r="D239" s="50" t="s">
        <v>97</v>
      </c>
      <c r="E239" s="40" t="s">
        <v>701</v>
      </c>
      <c r="F239" s="28"/>
      <c r="G239" s="25">
        <f>G240</f>
        <v>30000</v>
      </c>
      <c r="H239" s="25">
        <f>H240</f>
        <v>50000</v>
      </c>
    </row>
    <row r="240" spans="1:8" ht="25.5">
      <c r="A240" s="26" t="s">
        <v>209</v>
      </c>
      <c r="B240" s="113"/>
      <c r="C240" s="27" t="s">
        <v>610</v>
      </c>
      <c r="D240" s="50" t="s">
        <v>97</v>
      </c>
      <c r="E240" s="40" t="s">
        <v>701</v>
      </c>
      <c r="F240" s="28">
        <v>200</v>
      </c>
      <c r="G240" s="30">
        <v>30000</v>
      </c>
      <c r="H240" s="30">
        <v>50000</v>
      </c>
    </row>
    <row r="241" spans="1:8" ht="12.75">
      <c r="A241" s="88" t="s">
        <v>670</v>
      </c>
      <c r="B241" s="104"/>
      <c r="C241" s="20" t="s">
        <v>517</v>
      </c>
      <c r="D241" s="56" t="s">
        <v>428</v>
      </c>
      <c r="E241" s="20" t="s">
        <v>83</v>
      </c>
      <c r="F241" s="20" t="s">
        <v>83</v>
      </c>
      <c r="G241" s="22">
        <f>G242</f>
        <v>22796408</v>
      </c>
      <c r="H241" s="22">
        <f>H242</f>
        <v>24008529</v>
      </c>
    </row>
    <row r="242" spans="1:8" ht="12.75">
      <c r="A242" s="38" t="s">
        <v>529</v>
      </c>
      <c r="B242" s="105"/>
      <c r="C242" s="24" t="s">
        <v>517</v>
      </c>
      <c r="D242" s="24" t="s">
        <v>495</v>
      </c>
      <c r="E242" s="24" t="s">
        <v>83</v>
      </c>
      <c r="F242" s="24" t="s">
        <v>83</v>
      </c>
      <c r="G242" s="25">
        <f>G243</f>
        <v>22796408</v>
      </c>
      <c r="H242" s="25">
        <f>H243</f>
        <v>24008529</v>
      </c>
    </row>
    <row r="243" spans="1:8" ht="25.5">
      <c r="A243" s="37" t="s">
        <v>15</v>
      </c>
      <c r="B243" s="106"/>
      <c r="C243" s="27" t="s">
        <v>517</v>
      </c>
      <c r="D243" s="27" t="s">
        <v>495</v>
      </c>
      <c r="E243" s="40" t="s">
        <v>294</v>
      </c>
      <c r="F243" s="27" t="s">
        <v>83</v>
      </c>
      <c r="G243" s="25">
        <f>G244+G250</f>
        <v>22796408</v>
      </c>
      <c r="H243" s="25">
        <f>H244+H250</f>
        <v>24008529</v>
      </c>
    </row>
    <row r="244" spans="1:8" ht="25.5">
      <c r="A244" s="38" t="s">
        <v>550</v>
      </c>
      <c r="B244" s="107"/>
      <c r="C244" s="27" t="s">
        <v>517</v>
      </c>
      <c r="D244" s="27" t="s">
        <v>495</v>
      </c>
      <c r="E244" s="40" t="s">
        <v>295</v>
      </c>
      <c r="F244" s="28" t="s">
        <v>83</v>
      </c>
      <c r="G244" s="25">
        <f>G245</f>
        <v>3907859</v>
      </c>
      <c r="H244" s="25">
        <f>H245</f>
        <v>4174350</v>
      </c>
    </row>
    <row r="245" spans="1:8" ht="12.75">
      <c r="A245" s="285" t="s">
        <v>449</v>
      </c>
      <c r="B245" s="39"/>
      <c r="C245" s="27" t="s">
        <v>517</v>
      </c>
      <c r="D245" s="27" t="s">
        <v>495</v>
      </c>
      <c r="E245" s="40" t="s">
        <v>296</v>
      </c>
      <c r="F245" s="28"/>
      <c r="G245" s="25">
        <f>G246</f>
        <v>3907859</v>
      </c>
      <c r="H245" s="25">
        <f>H246</f>
        <v>4174350</v>
      </c>
    </row>
    <row r="246" spans="1:8" ht="25.5">
      <c r="A246" s="26" t="s">
        <v>681</v>
      </c>
      <c r="B246" s="28"/>
      <c r="C246" s="27" t="s">
        <v>517</v>
      </c>
      <c r="D246" s="27" t="s">
        <v>495</v>
      </c>
      <c r="E246" s="40" t="s">
        <v>297</v>
      </c>
      <c r="F246" s="27" t="s">
        <v>83</v>
      </c>
      <c r="G246" s="25">
        <f>SUM(G247:G249)</f>
        <v>3907859</v>
      </c>
      <c r="H246" s="25">
        <f>SUM(H247:H249)</f>
        <v>4174350</v>
      </c>
    </row>
    <row r="247" spans="1:8" ht="52.5" customHeight="1">
      <c r="A247" s="26" t="s">
        <v>682</v>
      </c>
      <c r="B247" s="47"/>
      <c r="C247" s="27" t="s">
        <v>517</v>
      </c>
      <c r="D247" s="27" t="s">
        <v>495</v>
      </c>
      <c r="E247" s="40" t="s">
        <v>297</v>
      </c>
      <c r="F247" s="27">
        <v>100</v>
      </c>
      <c r="G247" s="30">
        <v>3635704</v>
      </c>
      <c r="H247" s="30">
        <v>3849569</v>
      </c>
    </row>
    <row r="248" spans="1:8" ht="25.5">
      <c r="A248" s="26" t="s">
        <v>209</v>
      </c>
      <c r="B248" s="47"/>
      <c r="C248" s="27" t="s">
        <v>517</v>
      </c>
      <c r="D248" s="27" t="s">
        <v>495</v>
      </c>
      <c r="E248" s="40" t="s">
        <v>297</v>
      </c>
      <c r="F248" s="27">
        <v>200</v>
      </c>
      <c r="G248" s="30">
        <v>239644</v>
      </c>
      <c r="H248" s="30">
        <v>292270</v>
      </c>
    </row>
    <row r="249" spans="1:8" ht="12.75">
      <c r="A249" s="26" t="s">
        <v>73</v>
      </c>
      <c r="B249" s="47"/>
      <c r="C249" s="27" t="s">
        <v>517</v>
      </c>
      <c r="D249" s="27" t="s">
        <v>495</v>
      </c>
      <c r="E249" s="40" t="s">
        <v>297</v>
      </c>
      <c r="F249" s="27">
        <v>800</v>
      </c>
      <c r="G249" s="30">
        <v>32511</v>
      </c>
      <c r="H249" s="30">
        <v>32511</v>
      </c>
    </row>
    <row r="250" spans="1:8" ht="25.5">
      <c r="A250" s="38" t="s">
        <v>551</v>
      </c>
      <c r="B250" s="107"/>
      <c r="C250" s="27" t="s">
        <v>517</v>
      </c>
      <c r="D250" s="27" t="s">
        <v>495</v>
      </c>
      <c r="E250" s="40" t="s">
        <v>298</v>
      </c>
      <c r="F250" s="28"/>
      <c r="G250" s="25">
        <f>G251</f>
        <v>18888549</v>
      </c>
      <c r="H250" s="25">
        <f>H251</f>
        <v>19834179</v>
      </c>
    </row>
    <row r="251" spans="1:8" ht="38.25">
      <c r="A251" s="285" t="s">
        <v>597</v>
      </c>
      <c r="B251" s="39"/>
      <c r="C251" s="27" t="s">
        <v>517</v>
      </c>
      <c r="D251" s="27" t="s">
        <v>495</v>
      </c>
      <c r="E251" s="40" t="s">
        <v>299</v>
      </c>
      <c r="F251" s="28"/>
      <c r="G251" s="25">
        <f>G252+G254</f>
        <v>18888549</v>
      </c>
      <c r="H251" s="25">
        <f>H252+H254</f>
        <v>19834179</v>
      </c>
    </row>
    <row r="252" spans="1:8" ht="25.5">
      <c r="A252" s="26" t="s">
        <v>681</v>
      </c>
      <c r="B252" s="28"/>
      <c r="C252" s="27" t="s">
        <v>517</v>
      </c>
      <c r="D252" s="27" t="s">
        <v>495</v>
      </c>
      <c r="E252" s="40" t="s">
        <v>300</v>
      </c>
      <c r="F252" s="28"/>
      <c r="G252" s="25">
        <f>G253</f>
        <v>18808549</v>
      </c>
      <c r="H252" s="25">
        <f>H253</f>
        <v>19684179</v>
      </c>
    </row>
    <row r="253" spans="1:8" ht="25.5">
      <c r="A253" s="26" t="s">
        <v>86</v>
      </c>
      <c r="B253" s="47"/>
      <c r="C253" s="27" t="s">
        <v>517</v>
      </c>
      <c r="D253" s="27" t="s">
        <v>495</v>
      </c>
      <c r="E253" s="40" t="s">
        <v>300</v>
      </c>
      <c r="F253" s="28">
        <v>600</v>
      </c>
      <c r="G253" s="30">
        <v>18808549</v>
      </c>
      <c r="H253" s="30">
        <v>19684179</v>
      </c>
    </row>
    <row r="254" spans="1:8" ht="24">
      <c r="A254" s="286" t="s">
        <v>270</v>
      </c>
      <c r="B254" s="109"/>
      <c r="C254" s="32" t="s">
        <v>517</v>
      </c>
      <c r="D254" s="27" t="s">
        <v>495</v>
      </c>
      <c r="E254" s="40" t="s">
        <v>249</v>
      </c>
      <c r="F254" s="28"/>
      <c r="G254" s="25">
        <f>G255</f>
        <v>80000</v>
      </c>
      <c r="H254" s="25">
        <f>H255</f>
        <v>150000</v>
      </c>
    </row>
    <row r="255" spans="1:8" ht="25.5">
      <c r="A255" s="49" t="s">
        <v>87</v>
      </c>
      <c r="B255" s="110"/>
      <c r="C255" s="84" t="s">
        <v>517</v>
      </c>
      <c r="D255" s="50" t="s">
        <v>495</v>
      </c>
      <c r="E255" s="51" t="s">
        <v>249</v>
      </c>
      <c r="F255" s="85">
        <v>200</v>
      </c>
      <c r="G255" s="52">
        <v>80000</v>
      </c>
      <c r="H255" s="52">
        <v>150000</v>
      </c>
    </row>
    <row r="256" spans="1:8" ht="12.75">
      <c r="A256" s="88" t="s">
        <v>40</v>
      </c>
      <c r="B256" s="116"/>
      <c r="C256" s="56" t="s">
        <v>97</v>
      </c>
      <c r="D256" s="21" t="s">
        <v>428</v>
      </c>
      <c r="E256" s="89"/>
      <c r="F256" s="90"/>
      <c r="G256" s="22">
        <f aca="true" t="shared" si="18" ref="G256:H260">G257</f>
        <v>1365748</v>
      </c>
      <c r="H256" s="22">
        <f t="shared" si="18"/>
        <v>1365748</v>
      </c>
    </row>
    <row r="257" spans="1:8" ht="12.75">
      <c r="A257" s="26" t="s">
        <v>41</v>
      </c>
      <c r="B257" s="47"/>
      <c r="C257" s="32" t="s">
        <v>97</v>
      </c>
      <c r="D257" s="32" t="s">
        <v>610</v>
      </c>
      <c r="E257" s="40"/>
      <c r="F257" s="28"/>
      <c r="G257" s="25">
        <f t="shared" si="18"/>
        <v>1365748</v>
      </c>
      <c r="H257" s="25">
        <f t="shared" si="18"/>
        <v>1365748</v>
      </c>
    </row>
    <row r="258" spans="1:8" ht="25.5">
      <c r="A258" s="37" t="s">
        <v>582</v>
      </c>
      <c r="B258" s="106"/>
      <c r="C258" s="32" t="s">
        <v>97</v>
      </c>
      <c r="D258" s="32" t="s">
        <v>610</v>
      </c>
      <c r="E258" s="40" t="s">
        <v>14</v>
      </c>
      <c r="F258" s="28"/>
      <c r="G258" s="25">
        <f t="shared" si="18"/>
        <v>1365748</v>
      </c>
      <c r="H258" s="25">
        <f t="shared" si="18"/>
        <v>1365748</v>
      </c>
    </row>
    <row r="259" spans="1:8" ht="25.5">
      <c r="A259" s="38" t="s">
        <v>592</v>
      </c>
      <c r="B259" s="107"/>
      <c r="C259" s="32" t="s">
        <v>97</v>
      </c>
      <c r="D259" s="32" t="s">
        <v>610</v>
      </c>
      <c r="E259" s="41" t="s">
        <v>16</v>
      </c>
      <c r="F259" s="28"/>
      <c r="G259" s="25">
        <f t="shared" si="18"/>
        <v>1365748</v>
      </c>
      <c r="H259" s="25">
        <f t="shared" si="18"/>
        <v>1365748</v>
      </c>
    </row>
    <row r="260" spans="1:8" ht="25.5">
      <c r="A260" s="285" t="s">
        <v>715</v>
      </c>
      <c r="B260" s="117"/>
      <c r="C260" s="32" t="s">
        <v>97</v>
      </c>
      <c r="D260" s="32" t="s">
        <v>610</v>
      </c>
      <c r="E260" s="40" t="s">
        <v>42</v>
      </c>
      <c r="F260" s="28"/>
      <c r="G260" s="25">
        <f t="shared" si="18"/>
        <v>1365748</v>
      </c>
      <c r="H260" s="25">
        <f t="shared" si="18"/>
        <v>1365748</v>
      </c>
    </row>
    <row r="261" spans="1:8" ht="25.5" customHeight="1">
      <c r="A261" s="49" t="s">
        <v>87</v>
      </c>
      <c r="B261" s="110"/>
      <c r="C261" s="84" t="s">
        <v>97</v>
      </c>
      <c r="D261" s="84" t="s">
        <v>610</v>
      </c>
      <c r="E261" s="51" t="s">
        <v>42</v>
      </c>
      <c r="F261" s="85">
        <v>200</v>
      </c>
      <c r="G261" s="52">
        <v>1365748</v>
      </c>
      <c r="H261" s="52">
        <v>1365748</v>
      </c>
    </row>
    <row r="262" spans="1:8" ht="12.75">
      <c r="A262" s="88" t="s">
        <v>530</v>
      </c>
      <c r="B262" s="104"/>
      <c r="C262" s="20" t="s">
        <v>518</v>
      </c>
      <c r="D262" s="56" t="s">
        <v>428</v>
      </c>
      <c r="E262" s="20" t="s">
        <v>83</v>
      </c>
      <c r="F262" s="20" t="s">
        <v>83</v>
      </c>
      <c r="G262" s="22">
        <f>G263+G269+G287</f>
        <v>8499211</v>
      </c>
      <c r="H262" s="22">
        <f>H263+H269+H287</f>
        <v>5548814</v>
      </c>
    </row>
    <row r="263" spans="1:8" ht="12.75">
      <c r="A263" s="38" t="s">
        <v>531</v>
      </c>
      <c r="B263" s="105"/>
      <c r="C263" s="24" t="s">
        <v>518</v>
      </c>
      <c r="D263" s="24" t="s">
        <v>96</v>
      </c>
      <c r="E263" s="24" t="s">
        <v>83</v>
      </c>
      <c r="F263" s="24" t="s">
        <v>83</v>
      </c>
      <c r="G263" s="25">
        <f aca="true" t="shared" si="19" ref="G263:H267">G264</f>
        <v>20000</v>
      </c>
      <c r="H263" s="25">
        <f t="shared" si="19"/>
        <v>20000</v>
      </c>
    </row>
    <row r="264" spans="1:8" ht="26.25" customHeight="1">
      <c r="A264" s="37" t="s">
        <v>258</v>
      </c>
      <c r="B264" s="106"/>
      <c r="C264" s="27">
        <v>10</v>
      </c>
      <c r="D264" s="27" t="s">
        <v>96</v>
      </c>
      <c r="E264" s="40" t="s">
        <v>521</v>
      </c>
      <c r="F264" s="27"/>
      <c r="G264" s="25">
        <f t="shared" si="19"/>
        <v>20000</v>
      </c>
      <c r="H264" s="25">
        <f t="shared" si="19"/>
        <v>20000</v>
      </c>
    </row>
    <row r="265" spans="1:8" ht="40.5" customHeight="1">
      <c r="A265" s="38" t="s">
        <v>962</v>
      </c>
      <c r="B265" s="107"/>
      <c r="C265" s="27">
        <v>10</v>
      </c>
      <c r="D265" s="27" t="s">
        <v>96</v>
      </c>
      <c r="E265" s="41" t="s">
        <v>522</v>
      </c>
      <c r="F265" s="27"/>
      <c r="G265" s="25">
        <f t="shared" si="19"/>
        <v>20000</v>
      </c>
      <c r="H265" s="25">
        <f t="shared" si="19"/>
        <v>20000</v>
      </c>
    </row>
    <row r="266" spans="1:8" ht="25.5">
      <c r="A266" s="285" t="s">
        <v>425</v>
      </c>
      <c r="B266" s="108"/>
      <c r="C266" s="27">
        <v>10</v>
      </c>
      <c r="D266" s="27" t="s">
        <v>96</v>
      </c>
      <c r="E266" s="41" t="s">
        <v>283</v>
      </c>
      <c r="F266" s="27"/>
      <c r="G266" s="25">
        <f t="shared" si="19"/>
        <v>20000</v>
      </c>
      <c r="H266" s="25">
        <f t="shared" si="19"/>
        <v>20000</v>
      </c>
    </row>
    <row r="267" spans="1:8" ht="12.75">
      <c r="A267" s="286" t="s">
        <v>253</v>
      </c>
      <c r="B267" s="109"/>
      <c r="C267" s="27">
        <v>10</v>
      </c>
      <c r="D267" s="27" t="s">
        <v>96</v>
      </c>
      <c r="E267" s="40" t="s">
        <v>252</v>
      </c>
      <c r="F267" s="27"/>
      <c r="G267" s="25">
        <f t="shared" si="19"/>
        <v>20000</v>
      </c>
      <c r="H267" s="25">
        <f t="shared" si="19"/>
        <v>20000</v>
      </c>
    </row>
    <row r="268" spans="1:8" ht="12.75">
      <c r="A268" s="26" t="s">
        <v>77</v>
      </c>
      <c r="B268" s="47"/>
      <c r="C268" s="27">
        <v>10</v>
      </c>
      <c r="D268" s="27" t="s">
        <v>96</v>
      </c>
      <c r="E268" s="40" t="s">
        <v>252</v>
      </c>
      <c r="F268" s="27">
        <v>300</v>
      </c>
      <c r="G268" s="30">
        <v>20000</v>
      </c>
      <c r="H268" s="30">
        <v>20000</v>
      </c>
    </row>
    <row r="269" spans="1:8" ht="12.75">
      <c r="A269" s="38" t="s">
        <v>532</v>
      </c>
      <c r="B269" s="105"/>
      <c r="C269" s="24" t="s">
        <v>518</v>
      </c>
      <c r="D269" s="24" t="s">
        <v>498</v>
      </c>
      <c r="E269" s="24" t="s">
        <v>83</v>
      </c>
      <c r="F269" s="24" t="s">
        <v>83</v>
      </c>
      <c r="G269" s="25">
        <f>G276+G270+G282</f>
        <v>8144511</v>
      </c>
      <c r="H269" s="25">
        <f>H276+H270+H282</f>
        <v>5194114</v>
      </c>
    </row>
    <row r="270" spans="1:8" ht="25.5">
      <c r="A270" s="37" t="s">
        <v>154</v>
      </c>
      <c r="B270" s="106"/>
      <c r="C270" s="27" t="s">
        <v>518</v>
      </c>
      <c r="D270" s="27" t="s">
        <v>498</v>
      </c>
      <c r="E270" s="40" t="s">
        <v>204</v>
      </c>
      <c r="F270" s="27"/>
      <c r="G270" s="25">
        <f aca="true" t="shared" si="20" ref="G270:H274">G271</f>
        <v>2950397</v>
      </c>
      <c r="H270" s="25">
        <f t="shared" si="20"/>
        <v>0</v>
      </c>
    </row>
    <row r="271" spans="1:8" ht="51">
      <c r="A271" s="38" t="s">
        <v>221</v>
      </c>
      <c r="B271" s="107"/>
      <c r="C271" s="27" t="s">
        <v>518</v>
      </c>
      <c r="D271" s="27" t="s">
        <v>498</v>
      </c>
      <c r="E271" s="41" t="s">
        <v>7</v>
      </c>
      <c r="F271" s="28" t="s">
        <v>83</v>
      </c>
      <c r="G271" s="25">
        <f t="shared" si="20"/>
        <v>2950397</v>
      </c>
      <c r="H271" s="25">
        <f t="shared" si="20"/>
        <v>0</v>
      </c>
    </row>
    <row r="272" spans="1:8" ht="38.25">
      <c r="A272" s="285" t="s">
        <v>704</v>
      </c>
      <c r="B272" s="39"/>
      <c r="C272" s="27" t="s">
        <v>518</v>
      </c>
      <c r="D272" s="27" t="s">
        <v>498</v>
      </c>
      <c r="E272" s="27" t="s">
        <v>118</v>
      </c>
      <c r="F272" s="27"/>
      <c r="G272" s="25">
        <f t="shared" si="20"/>
        <v>2950397</v>
      </c>
      <c r="H272" s="25">
        <f t="shared" si="20"/>
        <v>0</v>
      </c>
    </row>
    <row r="273" spans="1:8" ht="38.25">
      <c r="A273" s="26" t="s">
        <v>854</v>
      </c>
      <c r="B273" s="47"/>
      <c r="C273" s="27" t="s">
        <v>518</v>
      </c>
      <c r="D273" s="27" t="s">
        <v>498</v>
      </c>
      <c r="E273" s="40" t="s">
        <v>852</v>
      </c>
      <c r="F273" s="27"/>
      <c r="G273" s="30">
        <f t="shared" si="20"/>
        <v>2950397</v>
      </c>
      <c r="H273" s="30">
        <f t="shared" si="20"/>
        <v>0</v>
      </c>
    </row>
    <row r="274" spans="1:8" ht="38.25">
      <c r="A274" s="26" t="s">
        <v>840</v>
      </c>
      <c r="B274" s="47"/>
      <c r="C274" s="27" t="s">
        <v>518</v>
      </c>
      <c r="D274" s="27" t="s">
        <v>498</v>
      </c>
      <c r="E274" s="40" t="s">
        <v>843</v>
      </c>
      <c r="F274" s="27"/>
      <c r="G274" s="30">
        <f t="shared" si="20"/>
        <v>2950397</v>
      </c>
      <c r="H274" s="30">
        <f t="shared" si="20"/>
        <v>0</v>
      </c>
    </row>
    <row r="275" spans="1:8" ht="25.5">
      <c r="A275" s="26" t="s">
        <v>202</v>
      </c>
      <c r="B275" s="47"/>
      <c r="C275" s="27" t="s">
        <v>518</v>
      </c>
      <c r="D275" s="27" t="s">
        <v>498</v>
      </c>
      <c r="E275" s="40" t="s">
        <v>843</v>
      </c>
      <c r="F275" s="27">
        <v>400</v>
      </c>
      <c r="G275" s="30">
        <v>2950397</v>
      </c>
      <c r="H275" s="30"/>
    </row>
    <row r="276" spans="1:8" ht="26.25" customHeight="1">
      <c r="A276" s="37" t="s">
        <v>256</v>
      </c>
      <c r="B276" s="106"/>
      <c r="C276" s="27">
        <v>10</v>
      </c>
      <c r="D276" s="27" t="s">
        <v>498</v>
      </c>
      <c r="E276" s="40" t="s">
        <v>521</v>
      </c>
      <c r="F276" s="27"/>
      <c r="G276" s="25">
        <f aca="true" t="shared" si="21" ref="G276:H278">G277</f>
        <v>4694114</v>
      </c>
      <c r="H276" s="25">
        <f t="shared" si="21"/>
        <v>4694114</v>
      </c>
    </row>
    <row r="277" spans="1:8" ht="38.25">
      <c r="A277" s="38" t="s">
        <v>257</v>
      </c>
      <c r="B277" s="107"/>
      <c r="C277" s="27">
        <v>10</v>
      </c>
      <c r="D277" s="27" t="s">
        <v>498</v>
      </c>
      <c r="E277" s="41" t="s">
        <v>522</v>
      </c>
      <c r="F277" s="27"/>
      <c r="G277" s="25">
        <f t="shared" si="21"/>
        <v>4694114</v>
      </c>
      <c r="H277" s="25">
        <f t="shared" si="21"/>
        <v>4694114</v>
      </c>
    </row>
    <row r="278" spans="1:8" ht="25.5">
      <c r="A278" s="285" t="s">
        <v>423</v>
      </c>
      <c r="B278" s="39"/>
      <c r="C278" s="27">
        <v>10</v>
      </c>
      <c r="D278" s="27" t="s">
        <v>498</v>
      </c>
      <c r="E278" s="41" t="s">
        <v>125</v>
      </c>
      <c r="F278" s="27"/>
      <c r="G278" s="25">
        <f t="shared" si="21"/>
        <v>4694114</v>
      </c>
      <c r="H278" s="25">
        <f t="shared" si="21"/>
        <v>4694114</v>
      </c>
    </row>
    <row r="279" spans="1:8" ht="12.75">
      <c r="A279" s="26" t="s">
        <v>302</v>
      </c>
      <c r="B279" s="47"/>
      <c r="C279" s="27">
        <v>10</v>
      </c>
      <c r="D279" s="27" t="s">
        <v>498</v>
      </c>
      <c r="E279" s="40" t="s">
        <v>224</v>
      </c>
      <c r="F279" s="27"/>
      <c r="G279" s="25">
        <f>SUM(G280:G281)</f>
        <v>4694114</v>
      </c>
      <c r="H279" s="25">
        <f>SUM(H280:H281)</f>
        <v>4694114</v>
      </c>
    </row>
    <row r="280" spans="1:8" ht="25.5">
      <c r="A280" s="26" t="s">
        <v>209</v>
      </c>
      <c r="B280" s="47"/>
      <c r="C280" s="27">
        <v>10</v>
      </c>
      <c r="D280" s="27" t="s">
        <v>498</v>
      </c>
      <c r="E280" s="40" t="s">
        <v>224</v>
      </c>
      <c r="F280" s="27">
        <v>200</v>
      </c>
      <c r="G280" s="30">
        <v>18776</v>
      </c>
      <c r="H280" s="30">
        <v>18776</v>
      </c>
    </row>
    <row r="281" spans="1:8" ht="12.75">
      <c r="A281" s="49" t="s">
        <v>77</v>
      </c>
      <c r="B281" s="110"/>
      <c r="C281" s="50">
        <v>10</v>
      </c>
      <c r="D281" s="50" t="s">
        <v>498</v>
      </c>
      <c r="E281" s="51" t="s">
        <v>224</v>
      </c>
      <c r="F281" s="50">
        <v>300</v>
      </c>
      <c r="G281" s="52">
        <v>4675338</v>
      </c>
      <c r="H281" s="52">
        <v>4675338</v>
      </c>
    </row>
    <row r="282" spans="1:8" ht="51">
      <c r="A282" s="37" t="s">
        <v>919</v>
      </c>
      <c r="B282" s="118"/>
      <c r="C282" s="27">
        <v>10</v>
      </c>
      <c r="D282" s="27" t="s">
        <v>498</v>
      </c>
      <c r="E282" s="40" t="s">
        <v>32</v>
      </c>
      <c r="F282" s="27"/>
      <c r="G282" s="30">
        <f aca="true" t="shared" si="22" ref="G282:H285">G283</f>
        <v>500000</v>
      </c>
      <c r="H282" s="30">
        <f t="shared" si="22"/>
        <v>500000</v>
      </c>
    </row>
    <row r="283" spans="1:8" ht="38.25">
      <c r="A283" s="38" t="s">
        <v>920</v>
      </c>
      <c r="B283" s="118"/>
      <c r="C283" s="27">
        <v>10</v>
      </c>
      <c r="D283" s="27" t="s">
        <v>498</v>
      </c>
      <c r="E283" s="41" t="s">
        <v>197</v>
      </c>
      <c r="F283" s="27"/>
      <c r="G283" s="30">
        <f t="shared" si="22"/>
        <v>500000</v>
      </c>
      <c r="H283" s="30">
        <f t="shared" si="22"/>
        <v>500000</v>
      </c>
    </row>
    <row r="284" spans="1:8" ht="38.25">
      <c r="A284" s="285" t="s">
        <v>921</v>
      </c>
      <c r="B284" s="118"/>
      <c r="C284" s="27">
        <v>10</v>
      </c>
      <c r="D284" s="27" t="s">
        <v>498</v>
      </c>
      <c r="E284" s="41" t="s">
        <v>922</v>
      </c>
      <c r="F284" s="27"/>
      <c r="G284" s="30">
        <f t="shared" si="22"/>
        <v>500000</v>
      </c>
      <c r="H284" s="30">
        <f t="shared" si="22"/>
        <v>500000</v>
      </c>
    </row>
    <row r="285" spans="1:8" ht="25.5">
      <c r="A285" s="285" t="s">
        <v>923</v>
      </c>
      <c r="B285" s="118"/>
      <c r="C285" s="27">
        <v>10</v>
      </c>
      <c r="D285" s="27" t="s">
        <v>498</v>
      </c>
      <c r="E285" s="40" t="s">
        <v>956</v>
      </c>
      <c r="F285" s="27"/>
      <c r="G285" s="30">
        <f t="shared" si="22"/>
        <v>500000</v>
      </c>
      <c r="H285" s="30">
        <f t="shared" si="22"/>
        <v>500000</v>
      </c>
    </row>
    <row r="286" spans="1:8" ht="12.75">
      <c r="A286" s="26" t="s">
        <v>77</v>
      </c>
      <c r="B286" s="118"/>
      <c r="C286" s="27">
        <v>10</v>
      </c>
      <c r="D286" s="27" t="s">
        <v>498</v>
      </c>
      <c r="E286" s="40" t="s">
        <v>956</v>
      </c>
      <c r="F286" s="27">
        <v>300</v>
      </c>
      <c r="G286" s="30">
        <v>500000</v>
      </c>
      <c r="H286" s="30">
        <v>500000</v>
      </c>
    </row>
    <row r="287" spans="1:8" ht="12.75">
      <c r="A287" s="38" t="s">
        <v>537</v>
      </c>
      <c r="B287" s="105"/>
      <c r="C287" s="24" t="s">
        <v>518</v>
      </c>
      <c r="D287" s="24" t="s">
        <v>499</v>
      </c>
      <c r="E287" s="24" t="s">
        <v>83</v>
      </c>
      <c r="F287" s="115"/>
      <c r="G287" s="111">
        <f aca="true" t="shared" si="23" ref="G287:H290">G288</f>
        <v>334700</v>
      </c>
      <c r="H287" s="111">
        <f t="shared" si="23"/>
        <v>334700</v>
      </c>
    </row>
    <row r="288" spans="1:8" ht="51">
      <c r="A288" s="37" t="s">
        <v>275</v>
      </c>
      <c r="B288" s="106"/>
      <c r="C288" s="27" t="s">
        <v>518</v>
      </c>
      <c r="D288" s="27" t="s">
        <v>499</v>
      </c>
      <c r="E288" s="40" t="s">
        <v>12</v>
      </c>
      <c r="F288" s="27"/>
      <c r="G288" s="25">
        <f t="shared" si="23"/>
        <v>334700</v>
      </c>
      <c r="H288" s="25">
        <f t="shared" si="23"/>
        <v>334700</v>
      </c>
    </row>
    <row r="289" spans="1:8" ht="63.75">
      <c r="A289" s="38" t="s">
        <v>276</v>
      </c>
      <c r="B289" s="107"/>
      <c r="C289" s="27" t="s">
        <v>518</v>
      </c>
      <c r="D289" s="27" t="s">
        <v>499</v>
      </c>
      <c r="E289" s="41" t="s">
        <v>13</v>
      </c>
      <c r="F289" s="27"/>
      <c r="G289" s="25">
        <f t="shared" si="23"/>
        <v>334700</v>
      </c>
      <c r="H289" s="25">
        <f t="shared" si="23"/>
        <v>334700</v>
      </c>
    </row>
    <row r="290" spans="1:8" ht="24.75" customHeight="1">
      <c r="A290" s="26" t="s">
        <v>265</v>
      </c>
      <c r="B290" s="47"/>
      <c r="C290" s="27" t="s">
        <v>518</v>
      </c>
      <c r="D290" s="27" t="s">
        <v>499</v>
      </c>
      <c r="E290" s="27" t="s">
        <v>254</v>
      </c>
      <c r="F290" s="27"/>
      <c r="G290" s="25">
        <f t="shared" si="23"/>
        <v>334700</v>
      </c>
      <c r="H290" s="25">
        <f t="shared" si="23"/>
        <v>334700</v>
      </c>
    </row>
    <row r="291" spans="1:8" ht="38.25">
      <c r="A291" s="26" t="s">
        <v>103</v>
      </c>
      <c r="B291" s="47"/>
      <c r="C291" s="27" t="s">
        <v>518</v>
      </c>
      <c r="D291" s="27" t="s">
        <v>499</v>
      </c>
      <c r="E291" s="27" t="s">
        <v>266</v>
      </c>
      <c r="F291" s="27"/>
      <c r="G291" s="25">
        <f>SUM(G292:G292)</f>
        <v>334700</v>
      </c>
      <c r="H291" s="25">
        <f>SUM(H292:H292)</f>
        <v>334700</v>
      </c>
    </row>
    <row r="292" spans="1:8" ht="51" customHeight="1">
      <c r="A292" s="26" t="s">
        <v>682</v>
      </c>
      <c r="B292" s="47"/>
      <c r="C292" s="27" t="s">
        <v>518</v>
      </c>
      <c r="D292" s="27" t="s">
        <v>499</v>
      </c>
      <c r="E292" s="27" t="s">
        <v>266</v>
      </c>
      <c r="F292" s="27">
        <v>100</v>
      </c>
      <c r="G292" s="30">
        <v>334700</v>
      </c>
      <c r="H292" s="30">
        <v>334700</v>
      </c>
    </row>
    <row r="293" spans="1:8" ht="13.5">
      <c r="A293" s="88" t="s">
        <v>223</v>
      </c>
      <c r="B293" s="104"/>
      <c r="C293" s="20" t="s">
        <v>501</v>
      </c>
      <c r="D293" s="56" t="s">
        <v>428</v>
      </c>
      <c r="E293" s="20" t="s">
        <v>83</v>
      </c>
      <c r="F293" s="20" t="s">
        <v>83</v>
      </c>
      <c r="G293" s="93">
        <f>G294</f>
        <v>50000</v>
      </c>
      <c r="H293" s="93">
        <f>H294</f>
        <v>100000</v>
      </c>
    </row>
    <row r="294" spans="1:8" ht="12.75">
      <c r="A294" s="38" t="s">
        <v>406</v>
      </c>
      <c r="B294" s="105"/>
      <c r="C294" s="24" t="s">
        <v>501</v>
      </c>
      <c r="D294" s="24" t="s">
        <v>497</v>
      </c>
      <c r="E294" s="24" t="s">
        <v>83</v>
      </c>
      <c r="F294" s="24" t="s">
        <v>83</v>
      </c>
      <c r="G294" s="25">
        <f>G300</f>
        <v>50000</v>
      </c>
      <c r="H294" s="25">
        <f>H300</f>
        <v>100000</v>
      </c>
    </row>
    <row r="295" spans="1:8" ht="81.75" customHeight="1" hidden="1">
      <c r="A295" s="37" t="s">
        <v>445</v>
      </c>
      <c r="B295" s="106"/>
      <c r="C295" s="27">
        <v>11</v>
      </c>
      <c r="D295" s="32" t="s">
        <v>497</v>
      </c>
      <c r="E295" s="40" t="s">
        <v>32</v>
      </c>
      <c r="F295" s="24"/>
      <c r="G295" s="25">
        <f aca="true" t="shared" si="24" ref="G295:H298">G296</f>
        <v>0</v>
      </c>
      <c r="H295" s="25">
        <f t="shared" si="24"/>
        <v>0</v>
      </c>
    </row>
    <row r="296" spans="1:8" ht="76.5" hidden="1">
      <c r="A296" s="38" t="s">
        <v>196</v>
      </c>
      <c r="B296" s="107"/>
      <c r="C296" s="27">
        <v>11</v>
      </c>
      <c r="D296" s="32" t="s">
        <v>497</v>
      </c>
      <c r="E296" s="41" t="s">
        <v>197</v>
      </c>
      <c r="F296" s="24"/>
      <c r="G296" s="25">
        <f t="shared" si="24"/>
        <v>0</v>
      </c>
      <c r="H296" s="25">
        <f t="shared" si="24"/>
        <v>0</v>
      </c>
    </row>
    <row r="297" spans="1:8" ht="38.25" hidden="1">
      <c r="A297" s="26" t="s">
        <v>198</v>
      </c>
      <c r="B297" s="28"/>
      <c r="C297" s="27">
        <v>11</v>
      </c>
      <c r="D297" s="32" t="s">
        <v>497</v>
      </c>
      <c r="E297" s="40" t="s">
        <v>199</v>
      </c>
      <c r="F297" s="24"/>
      <c r="G297" s="25">
        <f t="shared" si="24"/>
        <v>0</v>
      </c>
      <c r="H297" s="25">
        <f t="shared" si="24"/>
        <v>0</v>
      </c>
    </row>
    <row r="298" spans="1:8" ht="38.25" hidden="1">
      <c r="A298" s="285" t="s">
        <v>200</v>
      </c>
      <c r="B298" s="108"/>
      <c r="C298" s="27">
        <v>11</v>
      </c>
      <c r="D298" s="32" t="s">
        <v>497</v>
      </c>
      <c r="E298" s="40" t="s">
        <v>201</v>
      </c>
      <c r="F298" s="24"/>
      <c r="G298" s="25">
        <f t="shared" si="24"/>
        <v>0</v>
      </c>
      <c r="H298" s="25">
        <f t="shared" si="24"/>
        <v>0</v>
      </c>
    </row>
    <row r="299" spans="1:8" ht="25.5" hidden="1">
      <c r="A299" s="26" t="s">
        <v>202</v>
      </c>
      <c r="B299" s="47"/>
      <c r="C299" s="27">
        <v>11</v>
      </c>
      <c r="D299" s="32" t="s">
        <v>497</v>
      </c>
      <c r="E299" s="40" t="s">
        <v>201</v>
      </c>
      <c r="F299" s="24">
        <v>400</v>
      </c>
      <c r="G299" s="30"/>
      <c r="H299" s="30"/>
    </row>
    <row r="300" spans="1:8" ht="40.5" customHeight="1">
      <c r="A300" s="37" t="s">
        <v>405</v>
      </c>
      <c r="B300" s="106"/>
      <c r="C300" s="27" t="s">
        <v>501</v>
      </c>
      <c r="D300" s="27" t="s">
        <v>497</v>
      </c>
      <c r="E300" s="40" t="s">
        <v>404</v>
      </c>
      <c r="F300" s="27" t="s">
        <v>83</v>
      </c>
      <c r="G300" s="25">
        <f aca="true" t="shared" si="25" ref="G300:H303">G301</f>
        <v>50000</v>
      </c>
      <c r="H300" s="25">
        <f t="shared" si="25"/>
        <v>100000</v>
      </c>
    </row>
    <row r="301" spans="1:8" ht="63.75">
      <c r="A301" s="38" t="s">
        <v>403</v>
      </c>
      <c r="B301" s="107"/>
      <c r="C301" s="27" t="s">
        <v>501</v>
      </c>
      <c r="D301" s="27" t="s">
        <v>497</v>
      </c>
      <c r="E301" s="40" t="s">
        <v>229</v>
      </c>
      <c r="F301" s="28" t="s">
        <v>83</v>
      </c>
      <c r="G301" s="25">
        <f t="shared" si="25"/>
        <v>50000</v>
      </c>
      <c r="H301" s="25">
        <f t="shared" si="25"/>
        <v>100000</v>
      </c>
    </row>
    <row r="302" spans="1:8" ht="54" customHeight="1">
      <c r="A302" s="285" t="s">
        <v>228</v>
      </c>
      <c r="B302" s="108"/>
      <c r="C302" s="27" t="s">
        <v>501</v>
      </c>
      <c r="D302" s="27" t="s">
        <v>497</v>
      </c>
      <c r="E302" s="40" t="s">
        <v>227</v>
      </c>
      <c r="F302" s="28"/>
      <c r="G302" s="25">
        <f t="shared" si="25"/>
        <v>50000</v>
      </c>
      <c r="H302" s="25">
        <f t="shared" si="25"/>
        <v>100000</v>
      </c>
    </row>
    <row r="303" spans="1:8" ht="51">
      <c r="A303" s="285" t="s">
        <v>226</v>
      </c>
      <c r="B303" s="108"/>
      <c r="C303" s="27" t="s">
        <v>501</v>
      </c>
      <c r="D303" s="27" t="s">
        <v>497</v>
      </c>
      <c r="E303" s="40" t="s">
        <v>225</v>
      </c>
      <c r="F303" s="28"/>
      <c r="G303" s="25">
        <f t="shared" si="25"/>
        <v>50000</v>
      </c>
      <c r="H303" s="25">
        <f t="shared" si="25"/>
        <v>100000</v>
      </c>
    </row>
    <row r="304" spans="1:8" ht="25.5">
      <c r="A304" s="49" t="s">
        <v>209</v>
      </c>
      <c r="B304" s="110"/>
      <c r="C304" s="50" t="s">
        <v>501</v>
      </c>
      <c r="D304" s="50" t="s">
        <v>497</v>
      </c>
      <c r="E304" s="51" t="s">
        <v>225</v>
      </c>
      <c r="F304" s="85">
        <v>200</v>
      </c>
      <c r="G304" s="52">
        <v>50000</v>
      </c>
      <c r="H304" s="52">
        <v>100000</v>
      </c>
    </row>
    <row r="305" spans="1:8" ht="25.5">
      <c r="A305" s="88" t="s">
        <v>429</v>
      </c>
      <c r="B305" s="56" t="s">
        <v>304</v>
      </c>
      <c r="C305" s="276"/>
      <c r="D305" s="276"/>
      <c r="E305" s="89"/>
      <c r="F305" s="90"/>
      <c r="G305" s="22">
        <f>G306+G315+G323+G332+G387</f>
        <v>25179884</v>
      </c>
      <c r="H305" s="22">
        <f>H306+H315+H323+H332+H387</f>
        <v>25450141</v>
      </c>
    </row>
    <row r="306" spans="1:8" ht="12.75">
      <c r="A306" s="88" t="s">
        <v>557</v>
      </c>
      <c r="B306" s="20"/>
      <c r="C306" s="20" t="s">
        <v>495</v>
      </c>
      <c r="D306" s="56" t="s">
        <v>428</v>
      </c>
      <c r="E306" s="20" t="s">
        <v>83</v>
      </c>
      <c r="F306" s="20" t="s">
        <v>83</v>
      </c>
      <c r="G306" s="22">
        <f>G307</f>
        <v>3589561</v>
      </c>
      <c r="H306" s="22">
        <f>H307</f>
        <v>3796171</v>
      </c>
    </row>
    <row r="307" spans="1:8" ht="38.25">
      <c r="A307" s="38" t="s">
        <v>321</v>
      </c>
      <c r="B307" s="24"/>
      <c r="C307" s="24" t="s">
        <v>495</v>
      </c>
      <c r="D307" s="24" t="s">
        <v>499</v>
      </c>
      <c r="E307" s="24" t="s">
        <v>83</v>
      </c>
      <c r="F307" s="24" t="s">
        <v>83</v>
      </c>
      <c r="G307" s="25">
        <f aca="true" t="shared" si="26" ref="G307:H310">G308</f>
        <v>3589561</v>
      </c>
      <c r="H307" s="25">
        <f t="shared" si="26"/>
        <v>3796171</v>
      </c>
    </row>
    <row r="308" spans="1:8" ht="25.5">
      <c r="A308" s="37" t="s">
        <v>163</v>
      </c>
      <c r="B308" s="106"/>
      <c r="C308" s="27" t="s">
        <v>495</v>
      </c>
      <c r="D308" s="27" t="s">
        <v>499</v>
      </c>
      <c r="E308" s="27" t="s">
        <v>645</v>
      </c>
      <c r="F308" s="27" t="s">
        <v>83</v>
      </c>
      <c r="G308" s="25">
        <f t="shared" si="26"/>
        <v>3589561</v>
      </c>
      <c r="H308" s="25">
        <f t="shared" si="26"/>
        <v>3796171</v>
      </c>
    </row>
    <row r="309" spans="1:8" ht="51">
      <c r="A309" s="38" t="s">
        <v>165</v>
      </c>
      <c r="B309" s="107"/>
      <c r="C309" s="27" t="s">
        <v>495</v>
      </c>
      <c r="D309" s="27" t="s">
        <v>499</v>
      </c>
      <c r="E309" s="27" t="s">
        <v>646</v>
      </c>
      <c r="F309" s="28" t="s">
        <v>83</v>
      </c>
      <c r="G309" s="25">
        <f t="shared" si="26"/>
        <v>3589561</v>
      </c>
      <c r="H309" s="25">
        <f t="shared" si="26"/>
        <v>3796171</v>
      </c>
    </row>
    <row r="310" spans="1:8" ht="38.25">
      <c r="A310" s="285" t="s">
        <v>558</v>
      </c>
      <c r="B310" s="108"/>
      <c r="C310" s="27" t="s">
        <v>495</v>
      </c>
      <c r="D310" s="27" t="s">
        <v>499</v>
      </c>
      <c r="E310" s="27" t="s">
        <v>291</v>
      </c>
      <c r="F310" s="28"/>
      <c r="G310" s="25">
        <f t="shared" si="26"/>
        <v>3589561</v>
      </c>
      <c r="H310" s="25">
        <f t="shared" si="26"/>
        <v>3796171</v>
      </c>
    </row>
    <row r="311" spans="1:8" ht="25.5">
      <c r="A311" s="26" t="s">
        <v>679</v>
      </c>
      <c r="B311" s="28"/>
      <c r="C311" s="27" t="s">
        <v>495</v>
      </c>
      <c r="D311" s="27" t="s">
        <v>499</v>
      </c>
      <c r="E311" s="27" t="s">
        <v>647</v>
      </c>
      <c r="F311" s="27" t="s">
        <v>83</v>
      </c>
      <c r="G311" s="25">
        <f>SUM(G312:G314)</f>
        <v>3589561</v>
      </c>
      <c r="H311" s="25">
        <f>SUM(H312:H314)</f>
        <v>3796171</v>
      </c>
    </row>
    <row r="312" spans="1:8" ht="53.25" customHeight="1">
      <c r="A312" s="26" t="s">
        <v>682</v>
      </c>
      <c r="B312" s="47"/>
      <c r="C312" s="27" t="s">
        <v>495</v>
      </c>
      <c r="D312" s="27" t="s">
        <v>499</v>
      </c>
      <c r="E312" s="27" t="s">
        <v>647</v>
      </c>
      <c r="F312" s="27">
        <v>100</v>
      </c>
      <c r="G312" s="30">
        <v>3512357</v>
      </c>
      <c r="H312" s="30">
        <v>3718967</v>
      </c>
    </row>
    <row r="313" spans="1:8" ht="25.5">
      <c r="A313" s="26" t="s">
        <v>209</v>
      </c>
      <c r="B313" s="47"/>
      <c r="C313" s="27" t="s">
        <v>495</v>
      </c>
      <c r="D313" s="27" t="s">
        <v>499</v>
      </c>
      <c r="E313" s="27" t="s">
        <v>647</v>
      </c>
      <c r="F313" s="27" t="s">
        <v>70</v>
      </c>
      <c r="G313" s="30">
        <v>77204</v>
      </c>
      <c r="H313" s="30">
        <v>77204</v>
      </c>
    </row>
    <row r="314" spans="1:8" ht="12.75" hidden="1">
      <c r="A314" s="26" t="s">
        <v>73</v>
      </c>
      <c r="B314" s="47"/>
      <c r="C314" s="27" t="s">
        <v>495</v>
      </c>
      <c r="D314" s="27" t="s">
        <v>499</v>
      </c>
      <c r="E314" s="27" t="s">
        <v>647</v>
      </c>
      <c r="F314" s="27">
        <v>800</v>
      </c>
      <c r="G314" s="30"/>
      <c r="H314" s="30"/>
    </row>
    <row r="315" spans="1:8" ht="12.75">
      <c r="A315" s="88" t="s">
        <v>671</v>
      </c>
      <c r="B315" s="104"/>
      <c r="C315" s="20" t="s">
        <v>498</v>
      </c>
      <c r="D315" s="56" t="s">
        <v>428</v>
      </c>
      <c r="E315" s="20" t="s">
        <v>83</v>
      </c>
      <c r="F315" s="20" t="s">
        <v>83</v>
      </c>
      <c r="G315" s="22">
        <f>G316</f>
        <v>334700</v>
      </c>
      <c r="H315" s="22">
        <f>H316</f>
        <v>334700</v>
      </c>
    </row>
    <row r="316" spans="1:8" ht="12.75">
      <c r="A316" s="38" t="s">
        <v>672</v>
      </c>
      <c r="B316" s="105"/>
      <c r="C316" s="24" t="s">
        <v>498</v>
      </c>
      <c r="D316" s="24" t="s">
        <v>495</v>
      </c>
      <c r="E316" s="24" t="s">
        <v>83</v>
      </c>
      <c r="F316" s="24" t="s">
        <v>83</v>
      </c>
      <c r="G316" s="25">
        <f aca="true" t="shared" si="27" ref="G316:H319">G317</f>
        <v>334700</v>
      </c>
      <c r="H316" s="25">
        <f t="shared" si="27"/>
        <v>334700</v>
      </c>
    </row>
    <row r="317" spans="1:8" ht="25.5">
      <c r="A317" s="37" t="s">
        <v>654</v>
      </c>
      <c r="B317" s="106"/>
      <c r="C317" s="27" t="s">
        <v>498</v>
      </c>
      <c r="D317" s="27" t="s">
        <v>495</v>
      </c>
      <c r="E317" s="40" t="s">
        <v>21</v>
      </c>
      <c r="F317" s="27" t="s">
        <v>83</v>
      </c>
      <c r="G317" s="25">
        <f t="shared" si="27"/>
        <v>334700</v>
      </c>
      <c r="H317" s="25">
        <f t="shared" si="27"/>
        <v>334700</v>
      </c>
    </row>
    <row r="318" spans="1:8" ht="38.25">
      <c r="A318" s="38" t="s">
        <v>549</v>
      </c>
      <c r="B318" s="107"/>
      <c r="C318" s="27" t="s">
        <v>498</v>
      </c>
      <c r="D318" s="27" t="s">
        <v>495</v>
      </c>
      <c r="E318" s="40" t="s">
        <v>26</v>
      </c>
      <c r="F318" s="27"/>
      <c r="G318" s="25">
        <f t="shared" si="27"/>
        <v>334700</v>
      </c>
      <c r="H318" s="25">
        <f t="shared" si="27"/>
        <v>334700</v>
      </c>
    </row>
    <row r="319" spans="1:8" ht="38.25">
      <c r="A319" s="285" t="s">
        <v>419</v>
      </c>
      <c r="B319" s="108"/>
      <c r="C319" s="27" t="s">
        <v>498</v>
      </c>
      <c r="D319" s="27" t="s">
        <v>495</v>
      </c>
      <c r="E319" s="40" t="s">
        <v>27</v>
      </c>
      <c r="F319" s="27"/>
      <c r="G319" s="25">
        <f t="shared" si="27"/>
        <v>334700</v>
      </c>
      <c r="H319" s="25">
        <f t="shared" si="27"/>
        <v>334700</v>
      </c>
    </row>
    <row r="320" spans="1:8" ht="25.5">
      <c r="A320" s="26" t="s">
        <v>436</v>
      </c>
      <c r="B320" s="28"/>
      <c r="C320" s="27" t="s">
        <v>498</v>
      </c>
      <c r="D320" s="27" t="s">
        <v>495</v>
      </c>
      <c r="E320" s="40" t="s">
        <v>28</v>
      </c>
      <c r="F320" s="27" t="s">
        <v>83</v>
      </c>
      <c r="G320" s="25">
        <f>SUM(G321:G322)</f>
        <v>334700</v>
      </c>
      <c r="H320" s="25">
        <f>SUM(H321:H322)</f>
        <v>334700</v>
      </c>
    </row>
    <row r="321" spans="1:8" ht="51" customHeight="1">
      <c r="A321" s="26" t="s">
        <v>682</v>
      </c>
      <c r="B321" s="28"/>
      <c r="C321" s="27" t="s">
        <v>498</v>
      </c>
      <c r="D321" s="27" t="s">
        <v>495</v>
      </c>
      <c r="E321" s="40" t="s">
        <v>28</v>
      </c>
      <c r="F321" s="27">
        <v>100</v>
      </c>
      <c r="G321" s="30">
        <v>331700</v>
      </c>
      <c r="H321" s="30">
        <v>331700</v>
      </c>
    </row>
    <row r="322" spans="1:8" ht="25.5">
      <c r="A322" s="26" t="s">
        <v>209</v>
      </c>
      <c r="B322" s="28"/>
      <c r="C322" s="27" t="s">
        <v>498</v>
      </c>
      <c r="D322" s="27" t="s">
        <v>495</v>
      </c>
      <c r="E322" s="40" t="s">
        <v>28</v>
      </c>
      <c r="F322" s="27">
        <v>200</v>
      </c>
      <c r="G322" s="30">
        <v>3000</v>
      </c>
      <c r="H322" s="30">
        <v>3000</v>
      </c>
    </row>
    <row r="323" spans="1:8" ht="12.75">
      <c r="A323" s="88" t="s">
        <v>525</v>
      </c>
      <c r="B323" s="104"/>
      <c r="C323" s="20" t="s">
        <v>610</v>
      </c>
      <c r="D323" s="56" t="s">
        <v>428</v>
      </c>
      <c r="E323" s="20" t="s">
        <v>83</v>
      </c>
      <c r="F323" s="20" t="s">
        <v>83</v>
      </c>
      <c r="G323" s="22">
        <f aca="true" t="shared" si="28" ref="G323:H327">G324</f>
        <v>1167993</v>
      </c>
      <c r="H323" s="22">
        <f t="shared" si="28"/>
        <v>1231640</v>
      </c>
    </row>
    <row r="324" spans="1:8" ht="12.75">
      <c r="A324" s="38" t="s">
        <v>528</v>
      </c>
      <c r="B324" s="105"/>
      <c r="C324" s="24" t="s">
        <v>610</v>
      </c>
      <c r="D324" s="24" t="s">
        <v>97</v>
      </c>
      <c r="E324" s="24" t="s">
        <v>83</v>
      </c>
      <c r="F324" s="24" t="s">
        <v>83</v>
      </c>
      <c r="G324" s="25">
        <f t="shared" si="28"/>
        <v>1167993</v>
      </c>
      <c r="H324" s="25">
        <f t="shared" si="28"/>
        <v>1231640</v>
      </c>
    </row>
    <row r="325" spans="1:8" ht="27" customHeight="1">
      <c r="A325" s="37" t="s">
        <v>258</v>
      </c>
      <c r="B325" s="106"/>
      <c r="C325" s="27" t="s">
        <v>610</v>
      </c>
      <c r="D325" s="27" t="s">
        <v>97</v>
      </c>
      <c r="E325" s="40" t="s">
        <v>521</v>
      </c>
      <c r="F325" s="27" t="s">
        <v>83</v>
      </c>
      <c r="G325" s="25">
        <f t="shared" si="28"/>
        <v>1167993</v>
      </c>
      <c r="H325" s="25">
        <f t="shared" si="28"/>
        <v>1231640</v>
      </c>
    </row>
    <row r="326" spans="1:8" ht="51">
      <c r="A326" s="38" t="s">
        <v>660</v>
      </c>
      <c r="B326" s="107"/>
      <c r="C326" s="27" t="s">
        <v>610</v>
      </c>
      <c r="D326" s="27" t="s">
        <v>97</v>
      </c>
      <c r="E326" s="40" t="s">
        <v>288</v>
      </c>
      <c r="F326" s="28" t="s">
        <v>83</v>
      </c>
      <c r="G326" s="25">
        <f t="shared" si="28"/>
        <v>1167993</v>
      </c>
      <c r="H326" s="25">
        <f t="shared" si="28"/>
        <v>1231640</v>
      </c>
    </row>
    <row r="327" spans="1:8" ht="38.25">
      <c r="A327" s="26" t="s">
        <v>593</v>
      </c>
      <c r="B327" s="28"/>
      <c r="C327" s="27" t="s">
        <v>610</v>
      </c>
      <c r="D327" s="27" t="s">
        <v>97</v>
      </c>
      <c r="E327" s="40" t="s">
        <v>595</v>
      </c>
      <c r="F327" s="27"/>
      <c r="G327" s="25">
        <f t="shared" si="28"/>
        <v>1167993</v>
      </c>
      <c r="H327" s="25">
        <f t="shared" si="28"/>
        <v>1231640</v>
      </c>
    </row>
    <row r="328" spans="1:8" ht="25.5">
      <c r="A328" s="26" t="s">
        <v>679</v>
      </c>
      <c r="B328" s="28"/>
      <c r="C328" s="27" t="s">
        <v>610</v>
      </c>
      <c r="D328" s="27" t="s">
        <v>97</v>
      </c>
      <c r="E328" s="40" t="s">
        <v>596</v>
      </c>
      <c r="F328" s="27"/>
      <c r="G328" s="25">
        <f>SUM(G329:G331)</f>
        <v>1167993</v>
      </c>
      <c r="H328" s="25">
        <f>SUM(H329:H331)</f>
        <v>1231640</v>
      </c>
    </row>
    <row r="329" spans="1:8" ht="51.75" customHeight="1">
      <c r="A329" s="26" t="s">
        <v>682</v>
      </c>
      <c r="B329" s="47"/>
      <c r="C329" s="27" t="s">
        <v>610</v>
      </c>
      <c r="D329" s="27" t="s">
        <v>97</v>
      </c>
      <c r="E329" s="40" t="s">
        <v>596</v>
      </c>
      <c r="F329" s="27" t="s">
        <v>556</v>
      </c>
      <c r="G329" s="30">
        <v>1081993</v>
      </c>
      <c r="H329" s="30">
        <v>1145640</v>
      </c>
    </row>
    <row r="330" spans="1:8" ht="25.5">
      <c r="A330" s="26" t="s">
        <v>209</v>
      </c>
      <c r="B330" s="47"/>
      <c r="C330" s="27" t="s">
        <v>610</v>
      </c>
      <c r="D330" s="27" t="s">
        <v>97</v>
      </c>
      <c r="E330" s="40" t="s">
        <v>596</v>
      </c>
      <c r="F330" s="27" t="s">
        <v>70</v>
      </c>
      <c r="G330" s="30">
        <v>86000</v>
      </c>
      <c r="H330" s="30">
        <v>86000</v>
      </c>
    </row>
    <row r="331" spans="1:8" ht="12.75">
      <c r="A331" s="49" t="s">
        <v>73</v>
      </c>
      <c r="B331" s="110"/>
      <c r="C331" s="50" t="s">
        <v>610</v>
      </c>
      <c r="D331" s="50" t="s">
        <v>97</v>
      </c>
      <c r="E331" s="51" t="s">
        <v>596</v>
      </c>
      <c r="F331" s="50">
        <v>800</v>
      </c>
      <c r="G331" s="52"/>
      <c r="H331" s="52"/>
    </row>
    <row r="332" spans="1:8" ht="12.75">
      <c r="A332" s="88" t="s">
        <v>530</v>
      </c>
      <c r="B332" s="104"/>
      <c r="C332" s="20" t="s">
        <v>518</v>
      </c>
      <c r="D332" s="56" t="s">
        <v>428</v>
      </c>
      <c r="E332" s="20" t="s">
        <v>83</v>
      </c>
      <c r="F332" s="20" t="s">
        <v>83</v>
      </c>
      <c r="G332" s="22">
        <f>G339+G357+G370+G333</f>
        <v>20032630</v>
      </c>
      <c r="H332" s="22">
        <f>H339+H357+H370+H333</f>
        <v>20032630</v>
      </c>
    </row>
    <row r="333" spans="1:8" ht="12.75">
      <c r="A333" s="38" t="s">
        <v>883</v>
      </c>
      <c r="B333" s="248"/>
      <c r="C333" s="24" t="s">
        <v>518</v>
      </c>
      <c r="D333" s="24" t="s">
        <v>495</v>
      </c>
      <c r="E333" s="24"/>
      <c r="F333" s="24"/>
      <c r="G333" s="25">
        <f aca="true" t="shared" si="29" ref="G333:H337">G334</f>
        <v>648000</v>
      </c>
      <c r="H333" s="25">
        <f t="shared" si="29"/>
        <v>648000</v>
      </c>
    </row>
    <row r="334" spans="1:8" ht="25.5">
      <c r="A334" s="37" t="s">
        <v>698</v>
      </c>
      <c r="B334" s="248"/>
      <c r="C334" s="27" t="s">
        <v>518</v>
      </c>
      <c r="D334" s="27" t="s">
        <v>495</v>
      </c>
      <c r="E334" s="40" t="s">
        <v>204</v>
      </c>
      <c r="F334" s="27"/>
      <c r="G334" s="25">
        <f t="shared" si="29"/>
        <v>648000</v>
      </c>
      <c r="H334" s="25">
        <f t="shared" si="29"/>
        <v>648000</v>
      </c>
    </row>
    <row r="335" spans="1:8" ht="51">
      <c r="A335" s="38" t="s">
        <v>155</v>
      </c>
      <c r="B335" s="248"/>
      <c r="C335" s="27" t="s">
        <v>518</v>
      </c>
      <c r="D335" s="27" t="s">
        <v>495</v>
      </c>
      <c r="E335" s="40" t="s">
        <v>111</v>
      </c>
      <c r="F335" s="27"/>
      <c r="G335" s="25">
        <f t="shared" si="29"/>
        <v>648000</v>
      </c>
      <c r="H335" s="25">
        <f t="shared" si="29"/>
        <v>648000</v>
      </c>
    </row>
    <row r="336" spans="1:8" ht="25.5">
      <c r="A336" s="285" t="s">
        <v>884</v>
      </c>
      <c r="B336" s="248"/>
      <c r="C336" s="27" t="s">
        <v>518</v>
      </c>
      <c r="D336" s="27" t="s">
        <v>495</v>
      </c>
      <c r="E336" s="40" t="s">
        <v>885</v>
      </c>
      <c r="F336" s="27"/>
      <c r="G336" s="25">
        <f t="shared" si="29"/>
        <v>648000</v>
      </c>
      <c r="H336" s="25">
        <f t="shared" si="29"/>
        <v>648000</v>
      </c>
    </row>
    <row r="337" spans="1:8" ht="25.5">
      <c r="A337" s="26" t="s">
        <v>886</v>
      </c>
      <c r="B337" s="248"/>
      <c r="C337" s="27" t="s">
        <v>518</v>
      </c>
      <c r="D337" s="27" t="s">
        <v>495</v>
      </c>
      <c r="E337" s="40" t="s">
        <v>887</v>
      </c>
      <c r="F337" s="27"/>
      <c r="G337" s="25">
        <f t="shared" si="29"/>
        <v>648000</v>
      </c>
      <c r="H337" s="25">
        <f t="shared" si="29"/>
        <v>648000</v>
      </c>
    </row>
    <row r="338" spans="1:8" ht="12.75">
      <c r="A338" s="26" t="s">
        <v>77</v>
      </c>
      <c r="B338" s="248"/>
      <c r="C338" s="27" t="s">
        <v>518</v>
      </c>
      <c r="D338" s="27" t="s">
        <v>495</v>
      </c>
      <c r="E338" s="40" t="s">
        <v>887</v>
      </c>
      <c r="F338" s="27" t="s">
        <v>76</v>
      </c>
      <c r="G338" s="25">
        <v>648000</v>
      </c>
      <c r="H338" s="25">
        <v>648000</v>
      </c>
    </row>
    <row r="339" spans="1:8" ht="12.75">
      <c r="A339" s="38" t="s">
        <v>531</v>
      </c>
      <c r="B339" s="105"/>
      <c r="C339" s="24" t="s">
        <v>518</v>
      </c>
      <c r="D339" s="24" t="s">
        <v>96</v>
      </c>
      <c r="E339" s="24" t="s">
        <v>83</v>
      </c>
      <c r="F339" s="24" t="s">
        <v>83</v>
      </c>
      <c r="G339" s="25">
        <f>G340</f>
        <v>8192713</v>
      </c>
      <c r="H339" s="25">
        <f>H340</f>
        <v>8192713</v>
      </c>
    </row>
    <row r="340" spans="1:8" ht="25.5">
      <c r="A340" s="37" t="s">
        <v>154</v>
      </c>
      <c r="B340" s="106"/>
      <c r="C340" s="27" t="s">
        <v>518</v>
      </c>
      <c r="D340" s="27" t="s">
        <v>96</v>
      </c>
      <c r="E340" s="40" t="s">
        <v>204</v>
      </c>
      <c r="F340" s="27" t="s">
        <v>83</v>
      </c>
      <c r="G340" s="25">
        <f>G341</f>
        <v>8192713</v>
      </c>
      <c r="H340" s="25">
        <f>H341</f>
        <v>8192713</v>
      </c>
    </row>
    <row r="341" spans="1:8" ht="51">
      <c r="A341" s="38" t="s">
        <v>155</v>
      </c>
      <c r="B341" s="107"/>
      <c r="C341" s="27" t="s">
        <v>518</v>
      </c>
      <c r="D341" s="27" t="s">
        <v>96</v>
      </c>
      <c r="E341" s="41" t="s">
        <v>111</v>
      </c>
      <c r="F341" s="28" t="s">
        <v>83</v>
      </c>
      <c r="G341" s="25">
        <f>G342+G349+G353</f>
        <v>8192713</v>
      </c>
      <c r="H341" s="25">
        <f>H342+H349+H353</f>
        <v>8192713</v>
      </c>
    </row>
    <row r="342" spans="1:8" ht="25.5">
      <c r="A342" s="285" t="s">
        <v>598</v>
      </c>
      <c r="B342" s="39"/>
      <c r="C342" s="27" t="s">
        <v>518</v>
      </c>
      <c r="D342" s="27" t="s">
        <v>96</v>
      </c>
      <c r="E342" s="41" t="s">
        <v>120</v>
      </c>
      <c r="F342" s="27"/>
      <c r="G342" s="25">
        <f>G343+G346</f>
        <v>7481548</v>
      </c>
      <c r="H342" s="25">
        <f>H343+H346</f>
        <v>7481548</v>
      </c>
    </row>
    <row r="343" spans="1:8" ht="12.75">
      <c r="A343" s="26" t="s">
        <v>553</v>
      </c>
      <c r="B343" s="28"/>
      <c r="C343" s="27" t="s">
        <v>518</v>
      </c>
      <c r="D343" s="27" t="s">
        <v>96</v>
      </c>
      <c r="E343" s="40" t="s">
        <v>599</v>
      </c>
      <c r="F343" s="27" t="s">
        <v>83</v>
      </c>
      <c r="G343" s="25">
        <f>SUM(G344:G345)</f>
        <v>7112048</v>
      </c>
      <c r="H343" s="25">
        <f>SUM(H344:H345)</f>
        <v>7112048</v>
      </c>
    </row>
    <row r="344" spans="1:8" ht="25.5">
      <c r="A344" s="26" t="s">
        <v>209</v>
      </c>
      <c r="B344" s="47"/>
      <c r="C344" s="27" t="s">
        <v>518</v>
      </c>
      <c r="D344" s="27" t="s">
        <v>96</v>
      </c>
      <c r="E344" s="40" t="s">
        <v>599</v>
      </c>
      <c r="F344" s="27">
        <v>200</v>
      </c>
      <c r="G344" s="30">
        <v>71000</v>
      </c>
      <c r="H344" s="30">
        <v>71000</v>
      </c>
    </row>
    <row r="345" spans="1:8" ht="12.75">
      <c r="A345" s="26" t="s">
        <v>77</v>
      </c>
      <c r="B345" s="47"/>
      <c r="C345" s="27" t="s">
        <v>518</v>
      </c>
      <c r="D345" s="27" t="s">
        <v>96</v>
      </c>
      <c r="E345" s="40" t="s">
        <v>599</v>
      </c>
      <c r="F345" s="27">
        <v>300</v>
      </c>
      <c r="G345" s="30">
        <v>7041048</v>
      </c>
      <c r="H345" s="30">
        <v>7041048</v>
      </c>
    </row>
    <row r="346" spans="1:8" ht="12.75">
      <c r="A346" s="26" t="s">
        <v>554</v>
      </c>
      <c r="B346" s="28"/>
      <c r="C346" s="27" t="s">
        <v>518</v>
      </c>
      <c r="D346" s="27" t="s">
        <v>96</v>
      </c>
      <c r="E346" s="40" t="s">
        <v>600</v>
      </c>
      <c r="F346" s="27" t="s">
        <v>83</v>
      </c>
      <c r="G346" s="25">
        <f>SUM(G347:G348)</f>
        <v>369500</v>
      </c>
      <c r="H346" s="25">
        <f>SUM(H347:H348)</f>
        <v>369500</v>
      </c>
    </row>
    <row r="347" spans="1:8" ht="25.5">
      <c r="A347" s="26" t="s">
        <v>209</v>
      </c>
      <c r="B347" s="47"/>
      <c r="C347" s="27" t="s">
        <v>518</v>
      </c>
      <c r="D347" s="27" t="s">
        <v>96</v>
      </c>
      <c r="E347" s="40" t="s">
        <v>600</v>
      </c>
      <c r="F347" s="27">
        <v>200</v>
      </c>
      <c r="G347" s="30">
        <v>9500</v>
      </c>
      <c r="H347" s="30">
        <v>9500</v>
      </c>
    </row>
    <row r="348" spans="1:8" ht="12.75">
      <c r="A348" s="26" t="s">
        <v>77</v>
      </c>
      <c r="B348" s="47"/>
      <c r="C348" s="27" t="s">
        <v>518</v>
      </c>
      <c r="D348" s="27" t="s">
        <v>96</v>
      </c>
      <c r="E348" s="40" t="s">
        <v>600</v>
      </c>
      <c r="F348" s="27" t="s">
        <v>76</v>
      </c>
      <c r="G348" s="30">
        <v>360000</v>
      </c>
      <c r="H348" s="30">
        <v>360000</v>
      </c>
    </row>
    <row r="349" spans="1:8" ht="25.5">
      <c r="A349" s="285" t="s">
        <v>117</v>
      </c>
      <c r="B349" s="108"/>
      <c r="C349" s="24" t="s">
        <v>518</v>
      </c>
      <c r="D349" s="24" t="s">
        <v>96</v>
      </c>
      <c r="E349" s="41" t="s">
        <v>121</v>
      </c>
      <c r="F349" s="24"/>
      <c r="G349" s="25">
        <f>G350</f>
        <v>135590</v>
      </c>
      <c r="H349" s="25">
        <f>H350</f>
        <v>135590</v>
      </c>
    </row>
    <row r="350" spans="1:8" ht="38.25">
      <c r="A350" s="26" t="s">
        <v>243</v>
      </c>
      <c r="B350" s="28"/>
      <c r="C350" s="27" t="s">
        <v>518</v>
      </c>
      <c r="D350" s="27" t="s">
        <v>96</v>
      </c>
      <c r="E350" s="40" t="s">
        <v>122</v>
      </c>
      <c r="F350" s="27" t="s">
        <v>83</v>
      </c>
      <c r="G350" s="25">
        <f>SUM(G351:G352)</f>
        <v>135590</v>
      </c>
      <c r="H350" s="25">
        <f>SUM(H351:H352)</f>
        <v>135590</v>
      </c>
    </row>
    <row r="351" spans="1:8" ht="25.5">
      <c r="A351" s="26" t="s">
        <v>209</v>
      </c>
      <c r="B351" s="47"/>
      <c r="C351" s="27" t="s">
        <v>518</v>
      </c>
      <c r="D351" s="27" t="s">
        <v>96</v>
      </c>
      <c r="E351" s="40" t="s">
        <v>122</v>
      </c>
      <c r="F351" s="27">
        <v>200</v>
      </c>
      <c r="G351" s="25">
        <v>2400</v>
      </c>
      <c r="H351" s="25">
        <v>2400</v>
      </c>
    </row>
    <row r="352" spans="1:8" ht="12.75">
      <c r="A352" s="26" t="s">
        <v>77</v>
      </c>
      <c r="B352" s="47"/>
      <c r="C352" s="27" t="s">
        <v>518</v>
      </c>
      <c r="D352" s="27" t="s">
        <v>96</v>
      </c>
      <c r="E352" s="40" t="s">
        <v>122</v>
      </c>
      <c r="F352" s="27" t="s">
        <v>76</v>
      </c>
      <c r="G352" s="30">
        <v>133190</v>
      </c>
      <c r="H352" s="30">
        <v>133190</v>
      </c>
    </row>
    <row r="353" spans="1:8" ht="38.25">
      <c r="A353" s="285" t="s">
        <v>601</v>
      </c>
      <c r="B353" s="39"/>
      <c r="C353" s="24" t="s">
        <v>518</v>
      </c>
      <c r="D353" s="24" t="s">
        <v>96</v>
      </c>
      <c r="E353" s="41" t="s">
        <v>123</v>
      </c>
      <c r="F353" s="24"/>
      <c r="G353" s="25">
        <f>G354</f>
        <v>575575</v>
      </c>
      <c r="H353" s="25">
        <f>H354</f>
        <v>575575</v>
      </c>
    </row>
    <row r="354" spans="1:8" ht="38.25">
      <c r="A354" s="26" t="s">
        <v>458</v>
      </c>
      <c r="B354" s="28"/>
      <c r="C354" s="27" t="s">
        <v>518</v>
      </c>
      <c r="D354" s="27" t="s">
        <v>96</v>
      </c>
      <c r="E354" s="40" t="s">
        <v>124</v>
      </c>
      <c r="F354" s="27" t="s">
        <v>83</v>
      </c>
      <c r="G354" s="25">
        <f>SUM(G355:G356)</f>
        <v>575575</v>
      </c>
      <c r="H354" s="25">
        <f>SUM(H355:H356)</f>
        <v>575575</v>
      </c>
    </row>
    <row r="355" spans="1:8" ht="25.5">
      <c r="A355" s="26" t="s">
        <v>209</v>
      </c>
      <c r="B355" s="47"/>
      <c r="C355" s="27" t="s">
        <v>518</v>
      </c>
      <c r="D355" s="27" t="s">
        <v>96</v>
      </c>
      <c r="E355" s="40" t="s">
        <v>124</v>
      </c>
      <c r="F355" s="27">
        <v>200</v>
      </c>
      <c r="G355" s="30">
        <v>5000</v>
      </c>
      <c r="H355" s="30">
        <v>5000</v>
      </c>
    </row>
    <row r="356" spans="1:8" ht="12.75">
      <c r="A356" s="26" t="s">
        <v>77</v>
      </c>
      <c r="B356" s="47"/>
      <c r="C356" s="27" t="s">
        <v>518</v>
      </c>
      <c r="D356" s="27" t="s">
        <v>96</v>
      </c>
      <c r="E356" s="40" t="s">
        <v>124</v>
      </c>
      <c r="F356" s="27">
        <v>300</v>
      </c>
      <c r="G356" s="30">
        <v>570575</v>
      </c>
      <c r="H356" s="30">
        <v>570575</v>
      </c>
    </row>
    <row r="357" spans="1:8" ht="12.75">
      <c r="A357" s="38" t="s">
        <v>532</v>
      </c>
      <c r="B357" s="105"/>
      <c r="C357" s="24" t="s">
        <v>518</v>
      </c>
      <c r="D357" s="24" t="s">
        <v>498</v>
      </c>
      <c r="E357" s="24" t="s">
        <v>83</v>
      </c>
      <c r="F357" s="24" t="s">
        <v>83</v>
      </c>
      <c r="G357" s="25">
        <f>G358</f>
        <v>7844917</v>
      </c>
      <c r="H357" s="25">
        <f>H358</f>
        <v>7844917</v>
      </c>
    </row>
    <row r="358" spans="1:8" ht="25.5">
      <c r="A358" s="37" t="s">
        <v>154</v>
      </c>
      <c r="B358" s="106"/>
      <c r="C358" s="27" t="s">
        <v>518</v>
      </c>
      <c r="D358" s="27" t="s">
        <v>498</v>
      </c>
      <c r="E358" s="40" t="s">
        <v>204</v>
      </c>
      <c r="F358" s="27"/>
      <c r="G358" s="25">
        <f>G359</f>
        <v>7844917</v>
      </c>
      <c r="H358" s="25">
        <f>H359</f>
        <v>7844917</v>
      </c>
    </row>
    <row r="359" spans="1:8" ht="51">
      <c r="A359" s="38" t="s">
        <v>221</v>
      </c>
      <c r="B359" s="107"/>
      <c r="C359" s="27" t="s">
        <v>518</v>
      </c>
      <c r="D359" s="27" t="s">
        <v>498</v>
      </c>
      <c r="E359" s="41" t="s">
        <v>7</v>
      </c>
      <c r="F359" s="28" t="s">
        <v>83</v>
      </c>
      <c r="G359" s="25">
        <f>G360+G367</f>
        <v>7844917</v>
      </c>
      <c r="H359" s="25">
        <f>H360+H367</f>
        <v>7844917</v>
      </c>
    </row>
    <row r="360" spans="1:8" ht="38.25">
      <c r="A360" s="285" t="s">
        <v>704</v>
      </c>
      <c r="B360" s="39"/>
      <c r="C360" s="27" t="s">
        <v>518</v>
      </c>
      <c r="D360" s="27" t="s">
        <v>498</v>
      </c>
      <c r="E360" s="27" t="s">
        <v>118</v>
      </c>
      <c r="F360" s="27"/>
      <c r="G360" s="25">
        <f>G361+G363+G365</f>
        <v>1273717</v>
      </c>
      <c r="H360" s="25">
        <f>H361+H363+H365</f>
        <v>1273717</v>
      </c>
    </row>
    <row r="361" spans="1:8" ht="12.75">
      <c r="A361" s="285" t="s">
        <v>519</v>
      </c>
      <c r="B361" s="108"/>
      <c r="C361" s="27" t="s">
        <v>518</v>
      </c>
      <c r="D361" s="27" t="s">
        <v>498</v>
      </c>
      <c r="E361" s="40" t="s">
        <v>705</v>
      </c>
      <c r="F361" s="27"/>
      <c r="G361" s="25">
        <f>G362</f>
        <v>1273717</v>
      </c>
      <c r="H361" s="25">
        <f>H362</f>
        <v>1273717</v>
      </c>
    </row>
    <row r="362" spans="1:8" ht="12.75">
      <c r="A362" s="26" t="s">
        <v>77</v>
      </c>
      <c r="B362" s="47"/>
      <c r="C362" s="27" t="s">
        <v>518</v>
      </c>
      <c r="D362" s="27" t="s">
        <v>498</v>
      </c>
      <c r="E362" s="40" t="s">
        <v>705</v>
      </c>
      <c r="F362" s="27">
        <v>300</v>
      </c>
      <c r="G362" s="30">
        <v>1273717</v>
      </c>
      <c r="H362" s="30">
        <v>1273717</v>
      </c>
    </row>
    <row r="363" spans="1:8" ht="25.5" hidden="1">
      <c r="A363" s="293" t="s">
        <v>475</v>
      </c>
      <c r="B363" s="47"/>
      <c r="C363" s="27" t="s">
        <v>518</v>
      </c>
      <c r="D363" s="27" t="s">
        <v>498</v>
      </c>
      <c r="E363" s="40" t="s">
        <v>476</v>
      </c>
      <c r="F363" s="27"/>
      <c r="G363" s="30">
        <f>G364</f>
        <v>0</v>
      </c>
      <c r="H363" s="30">
        <f>H364</f>
        <v>0</v>
      </c>
    </row>
    <row r="364" spans="1:8" ht="12.75" hidden="1">
      <c r="A364" s="26" t="s">
        <v>77</v>
      </c>
      <c r="B364" s="47"/>
      <c r="C364" s="27" t="s">
        <v>518</v>
      </c>
      <c r="D364" s="27" t="s">
        <v>498</v>
      </c>
      <c r="E364" s="40" t="s">
        <v>476</v>
      </c>
      <c r="F364" s="27">
        <v>300</v>
      </c>
      <c r="G364" s="30"/>
      <c r="H364" s="30"/>
    </row>
    <row r="365" spans="1:8" ht="25.5" hidden="1">
      <c r="A365" s="293" t="s">
        <v>477</v>
      </c>
      <c r="B365" s="47"/>
      <c r="C365" s="27" t="s">
        <v>518</v>
      </c>
      <c r="D365" s="27" t="s">
        <v>498</v>
      </c>
      <c r="E365" s="40" t="s">
        <v>478</v>
      </c>
      <c r="F365" s="27"/>
      <c r="G365" s="30">
        <f>G366</f>
        <v>0</v>
      </c>
      <c r="H365" s="30">
        <f>H366</f>
        <v>0</v>
      </c>
    </row>
    <row r="366" spans="1:8" ht="25.5" hidden="1">
      <c r="A366" s="26" t="s">
        <v>209</v>
      </c>
      <c r="B366" s="47"/>
      <c r="C366" s="27" t="s">
        <v>518</v>
      </c>
      <c r="D366" s="27" t="s">
        <v>498</v>
      </c>
      <c r="E366" s="40" t="s">
        <v>478</v>
      </c>
      <c r="F366" s="27">
        <v>200</v>
      </c>
      <c r="G366" s="30"/>
      <c r="H366" s="30"/>
    </row>
    <row r="367" spans="1:8" ht="51">
      <c r="A367" s="285" t="s">
        <v>119</v>
      </c>
      <c r="B367" s="39"/>
      <c r="C367" s="27" t="s">
        <v>518</v>
      </c>
      <c r="D367" s="27" t="s">
        <v>498</v>
      </c>
      <c r="E367" s="41" t="s">
        <v>706</v>
      </c>
      <c r="F367" s="28"/>
      <c r="G367" s="25">
        <f>G368</f>
        <v>6571200</v>
      </c>
      <c r="H367" s="25">
        <f>H368</f>
        <v>6571200</v>
      </c>
    </row>
    <row r="368" spans="1:8" ht="27.75" customHeight="1">
      <c r="A368" s="26" t="s">
        <v>555</v>
      </c>
      <c r="B368" s="28"/>
      <c r="C368" s="27" t="s">
        <v>518</v>
      </c>
      <c r="D368" s="27" t="s">
        <v>498</v>
      </c>
      <c r="E368" s="40" t="s">
        <v>707</v>
      </c>
      <c r="F368" s="27" t="s">
        <v>83</v>
      </c>
      <c r="G368" s="25">
        <f>SUM(G369:G369)</f>
        <v>6571200</v>
      </c>
      <c r="H368" s="25">
        <f>SUM(H369:H369)</f>
        <v>6571200</v>
      </c>
    </row>
    <row r="369" spans="1:8" ht="12.75">
      <c r="A369" s="26" t="s">
        <v>77</v>
      </c>
      <c r="B369" s="47"/>
      <c r="C369" s="27" t="s">
        <v>518</v>
      </c>
      <c r="D369" s="27" t="s">
        <v>498</v>
      </c>
      <c r="E369" s="40" t="s">
        <v>707</v>
      </c>
      <c r="F369" s="27">
        <v>300</v>
      </c>
      <c r="G369" s="30">
        <v>6571200</v>
      </c>
      <c r="H369" s="30">
        <v>6571200</v>
      </c>
    </row>
    <row r="370" spans="1:8" ht="12.75">
      <c r="A370" s="38" t="s">
        <v>537</v>
      </c>
      <c r="B370" s="105"/>
      <c r="C370" s="24" t="s">
        <v>518</v>
      </c>
      <c r="D370" s="24" t="s">
        <v>499</v>
      </c>
      <c r="E370" s="24" t="s">
        <v>83</v>
      </c>
      <c r="F370" s="24" t="s">
        <v>83</v>
      </c>
      <c r="G370" s="25">
        <f aca="true" t="shared" si="30" ref="G370:H372">G371</f>
        <v>3347000</v>
      </c>
      <c r="H370" s="25">
        <f t="shared" si="30"/>
        <v>3347000</v>
      </c>
    </row>
    <row r="371" spans="1:8" ht="25.5">
      <c r="A371" s="37" t="s">
        <v>154</v>
      </c>
      <c r="B371" s="106"/>
      <c r="C371" s="27" t="s">
        <v>518</v>
      </c>
      <c r="D371" s="27" t="s">
        <v>499</v>
      </c>
      <c r="E371" s="40" t="s">
        <v>204</v>
      </c>
      <c r="F371" s="27" t="s">
        <v>83</v>
      </c>
      <c r="G371" s="25">
        <f>G372+G382</f>
        <v>3347000</v>
      </c>
      <c r="H371" s="25">
        <f>H372+H382</f>
        <v>3347000</v>
      </c>
    </row>
    <row r="372" spans="1:8" ht="51">
      <c r="A372" s="38" t="s">
        <v>347</v>
      </c>
      <c r="B372" s="107"/>
      <c r="C372" s="27" t="s">
        <v>518</v>
      </c>
      <c r="D372" s="27" t="s">
        <v>499</v>
      </c>
      <c r="E372" s="41" t="s">
        <v>6</v>
      </c>
      <c r="F372" s="28" t="s">
        <v>83</v>
      </c>
      <c r="G372" s="25">
        <f t="shared" si="30"/>
        <v>2342900</v>
      </c>
      <c r="H372" s="25">
        <f t="shared" si="30"/>
        <v>2342900</v>
      </c>
    </row>
    <row r="373" spans="1:8" ht="39.75" customHeight="1">
      <c r="A373" s="285" t="s">
        <v>708</v>
      </c>
      <c r="B373" s="39"/>
      <c r="C373" s="27" t="s">
        <v>518</v>
      </c>
      <c r="D373" s="27" t="s">
        <v>499</v>
      </c>
      <c r="E373" s="41" t="s">
        <v>709</v>
      </c>
      <c r="F373" s="28"/>
      <c r="G373" s="25">
        <f>G374+G378</f>
        <v>2342900</v>
      </c>
      <c r="H373" s="25">
        <f>H374+H378</f>
        <v>2342900</v>
      </c>
    </row>
    <row r="374" spans="1:8" ht="25.5">
      <c r="A374" s="26" t="s">
        <v>357</v>
      </c>
      <c r="B374" s="28"/>
      <c r="C374" s="27" t="s">
        <v>518</v>
      </c>
      <c r="D374" s="27" t="s">
        <v>499</v>
      </c>
      <c r="E374" s="41" t="s">
        <v>710</v>
      </c>
      <c r="F374" s="27" t="s">
        <v>83</v>
      </c>
      <c r="G374" s="25">
        <f>SUM(G375:G377)</f>
        <v>2342900</v>
      </c>
      <c r="H374" s="25">
        <f>SUM(H375:H377)</f>
        <v>2342900</v>
      </c>
    </row>
    <row r="375" spans="1:8" ht="54.75" customHeight="1">
      <c r="A375" s="26" t="s">
        <v>682</v>
      </c>
      <c r="B375" s="47"/>
      <c r="C375" s="27" t="s">
        <v>518</v>
      </c>
      <c r="D375" s="27" t="s">
        <v>499</v>
      </c>
      <c r="E375" s="41" t="s">
        <v>710</v>
      </c>
      <c r="F375" s="27">
        <v>100</v>
      </c>
      <c r="G375" s="30">
        <v>2232400</v>
      </c>
      <c r="H375" s="30">
        <v>2232400</v>
      </c>
    </row>
    <row r="376" spans="1:8" ht="25.5">
      <c r="A376" s="26" t="s">
        <v>209</v>
      </c>
      <c r="B376" s="47"/>
      <c r="C376" s="27" t="s">
        <v>518</v>
      </c>
      <c r="D376" s="27" t="s">
        <v>499</v>
      </c>
      <c r="E376" s="41" t="s">
        <v>710</v>
      </c>
      <c r="F376" s="28">
        <v>200</v>
      </c>
      <c r="G376" s="30">
        <v>110000</v>
      </c>
      <c r="H376" s="30">
        <v>110000</v>
      </c>
    </row>
    <row r="377" spans="1:8" ht="12.75">
      <c r="A377" s="26" t="s">
        <v>73</v>
      </c>
      <c r="B377" s="47"/>
      <c r="C377" s="27" t="s">
        <v>518</v>
      </c>
      <c r="D377" s="27" t="s">
        <v>499</v>
      </c>
      <c r="E377" s="41" t="s">
        <v>710</v>
      </c>
      <c r="F377" s="28">
        <v>800</v>
      </c>
      <c r="G377" s="30">
        <v>500</v>
      </c>
      <c r="H377" s="30">
        <v>500</v>
      </c>
    </row>
    <row r="378" spans="1:8" ht="51" hidden="1">
      <c r="A378" s="26" t="s">
        <v>662</v>
      </c>
      <c r="B378" s="47"/>
      <c r="C378" s="27" t="s">
        <v>518</v>
      </c>
      <c r="D378" s="27" t="s">
        <v>499</v>
      </c>
      <c r="E378" s="40" t="s">
        <v>309</v>
      </c>
      <c r="F378" s="28"/>
      <c r="G378" s="30">
        <f>G379+G380+G381</f>
        <v>0</v>
      </c>
      <c r="H378" s="30">
        <f>H379+H380+H381</f>
        <v>0</v>
      </c>
    </row>
    <row r="379" spans="1:8" ht="63.75" hidden="1">
      <c r="A379" s="26" t="s">
        <v>682</v>
      </c>
      <c r="B379" s="47"/>
      <c r="C379" s="27" t="s">
        <v>518</v>
      </c>
      <c r="D379" s="27" t="s">
        <v>499</v>
      </c>
      <c r="E379" s="40" t="s">
        <v>309</v>
      </c>
      <c r="F379" s="28">
        <v>100</v>
      </c>
      <c r="G379" s="30"/>
      <c r="H379" s="30"/>
    </row>
    <row r="380" spans="1:8" ht="25.5" hidden="1">
      <c r="A380" s="26" t="s">
        <v>209</v>
      </c>
      <c r="B380" s="47"/>
      <c r="C380" s="27" t="s">
        <v>518</v>
      </c>
      <c r="D380" s="27" t="s">
        <v>499</v>
      </c>
      <c r="E380" s="40" t="s">
        <v>309</v>
      </c>
      <c r="F380" s="28">
        <v>200</v>
      </c>
      <c r="G380" s="30"/>
      <c r="H380" s="30"/>
    </row>
    <row r="381" spans="1:8" ht="12.75" hidden="1">
      <c r="A381" s="49" t="s">
        <v>73</v>
      </c>
      <c r="B381" s="110"/>
      <c r="C381" s="50" t="s">
        <v>518</v>
      </c>
      <c r="D381" s="50" t="s">
        <v>499</v>
      </c>
      <c r="E381" s="51" t="s">
        <v>309</v>
      </c>
      <c r="F381" s="85">
        <v>800</v>
      </c>
      <c r="G381" s="52"/>
      <c r="H381" s="52"/>
    </row>
    <row r="382" spans="1:8" ht="51">
      <c r="A382" s="38" t="s">
        <v>164</v>
      </c>
      <c r="B382" s="107"/>
      <c r="C382" s="27" t="s">
        <v>518</v>
      </c>
      <c r="D382" s="27" t="s">
        <v>499</v>
      </c>
      <c r="E382" s="27" t="s">
        <v>7</v>
      </c>
      <c r="F382" s="28" t="s">
        <v>83</v>
      </c>
      <c r="G382" s="25">
        <f>G383</f>
        <v>1004100</v>
      </c>
      <c r="H382" s="25">
        <f>H383</f>
        <v>1004100</v>
      </c>
    </row>
    <row r="383" spans="1:8" ht="38.25">
      <c r="A383" s="26" t="s">
        <v>552</v>
      </c>
      <c r="B383" s="47"/>
      <c r="C383" s="27" t="s">
        <v>518</v>
      </c>
      <c r="D383" s="27" t="s">
        <v>499</v>
      </c>
      <c r="E383" s="27" t="s">
        <v>559</v>
      </c>
      <c r="F383" s="28"/>
      <c r="G383" s="25">
        <f>G384</f>
        <v>1004100</v>
      </c>
      <c r="H383" s="25">
        <f>H384</f>
        <v>1004100</v>
      </c>
    </row>
    <row r="384" spans="1:8" ht="38.25">
      <c r="A384" s="26" t="s">
        <v>261</v>
      </c>
      <c r="B384" s="28"/>
      <c r="C384" s="27" t="s">
        <v>518</v>
      </c>
      <c r="D384" s="27" t="s">
        <v>499</v>
      </c>
      <c r="E384" s="40" t="s">
        <v>418</v>
      </c>
      <c r="F384" s="27"/>
      <c r="G384" s="25">
        <f>SUM(G385:G386)</f>
        <v>1004100</v>
      </c>
      <c r="H384" s="25">
        <f>SUM(H385:H386)</f>
        <v>1004100</v>
      </c>
    </row>
    <row r="385" spans="1:8" ht="54.75" customHeight="1">
      <c r="A385" s="26" t="s">
        <v>682</v>
      </c>
      <c r="B385" s="47"/>
      <c r="C385" s="27" t="s">
        <v>518</v>
      </c>
      <c r="D385" s="27" t="s">
        <v>499</v>
      </c>
      <c r="E385" s="40" t="s">
        <v>418</v>
      </c>
      <c r="F385" s="27">
        <v>100</v>
      </c>
      <c r="G385" s="30">
        <v>967900</v>
      </c>
      <c r="H385" s="30">
        <v>967900</v>
      </c>
    </row>
    <row r="386" spans="1:8" ht="25.5">
      <c r="A386" s="49" t="s">
        <v>209</v>
      </c>
      <c r="B386" s="110"/>
      <c r="C386" s="27" t="s">
        <v>518</v>
      </c>
      <c r="D386" s="27" t="s">
        <v>499</v>
      </c>
      <c r="E386" s="51" t="s">
        <v>418</v>
      </c>
      <c r="F386" s="50" t="s">
        <v>70</v>
      </c>
      <c r="G386" s="52">
        <v>36200</v>
      </c>
      <c r="H386" s="52">
        <v>36200</v>
      </c>
    </row>
    <row r="387" spans="1:8" ht="13.5">
      <c r="A387" s="88" t="s">
        <v>71</v>
      </c>
      <c r="B387" s="104"/>
      <c r="C387" s="20" t="s">
        <v>95</v>
      </c>
      <c r="D387" s="56" t="s">
        <v>428</v>
      </c>
      <c r="E387" s="20" t="s">
        <v>83</v>
      </c>
      <c r="F387" s="20" t="s">
        <v>83</v>
      </c>
      <c r="G387" s="93">
        <f aca="true" t="shared" si="31" ref="G387:H392">G388</f>
        <v>55000</v>
      </c>
      <c r="H387" s="93">
        <f t="shared" si="31"/>
        <v>55000</v>
      </c>
    </row>
    <row r="388" spans="1:8" ht="29.25" customHeight="1">
      <c r="A388" s="38" t="s">
        <v>72</v>
      </c>
      <c r="B388" s="105"/>
      <c r="C388" s="24" t="s">
        <v>95</v>
      </c>
      <c r="D388" s="24" t="s">
        <v>495</v>
      </c>
      <c r="E388" s="24" t="s">
        <v>83</v>
      </c>
      <c r="F388" s="24" t="s">
        <v>83</v>
      </c>
      <c r="G388" s="25">
        <f t="shared" si="31"/>
        <v>55000</v>
      </c>
      <c r="H388" s="25">
        <f t="shared" si="31"/>
        <v>55000</v>
      </c>
    </row>
    <row r="389" spans="1:8" ht="25.5">
      <c r="A389" s="37" t="s">
        <v>163</v>
      </c>
      <c r="B389" s="106"/>
      <c r="C389" s="27" t="s">
        <v>95</v>
      </c>
      <c r="D389" s="27" t="s">
        <v>495</v>
      </c>
      <c r="E389" s="40" t="s">
        <v>645</v>
      </c>
      <c r="F389" s="27" t="s">
        <v>83</v>
      </c>
      <c r="G389" s="25">
        <f t="shared" si="31"/>
        <v>55000</v>
      </c>
      <c r="H389" s="25">
        <f t="shared" si="31"/>
        <v>55000</v>
      </c>
    </row>
    <row r="390" spans="1:8" ht="38.25">
      <c r="A390" s="38" t="s">
        <v>358</v>
      </c>
      <c r="B390" s="107"/>
      <c r="C390" s="27" t="s">
        <v>95</v>
      </c>
      <c r="D390" s="27" t="s">
        <v>495</v>
      </c>
      <c r="E390" s="40" t="s">
        <v>113</v>
      </c>
      <c r="F390" s="28" t="s">
        <v>83</v>
      </c>
      <c r="G390" s="25">
        <f t="shared" si="31"/>
        <v>55000</v>
      </c>
      <c r="H390" s="25">
        <f t="shared" si="31"/>
        <v>55000</v>
      </c>
    </row>
    <row r="391" spans="1:8" ht="51">
      <c r="A391" s="285" t="s">
        <v>112</v>
      </c>
      <c r="B391" s="108"/>
      <c r="C391" s="27" t="s">
        <v>95</v>
      </c>
      <c r="D391" s="27" t="s">
        <v>495</v>
      </c>
      <c r="E391" s="40" t="s">
        <v>114</v>
      </c>
      <c r="F391" s="28"/>
      <c r="G391" s="25">
        <f t="shared" si="31"/>
        <v>55000</v>
      </c>
      <c r="H391" s="25">
        <f t="shared" si="31"/>
        <v>55000</v>
      </c>
    </row>
    <row r="392" spans="1:8" ht="12.75" customHeight="1">
      <c r="A392" s="285" t="s">
        <v>115</v>
      </c>
      <c r="B392" s="108"/>
      <c r="C392" s="27" t="s">
        <v>95</v>
      </c>
      <c r="D392" s="27" t="s">
        <v>495</v>
      </c>
      <c r="E392" s="40" t="s">
        <v>116</v>
      </c>
      <c r="F392" s="27" t="s">
        <v>83</v>
      </c>
      <c r="G392" s="25">
        <f t="shared" si="31"/>
        <v>55000</v>
      </c>
      <c r="H392" s="25">
        <f t="shared" si="31"/>
        <v>55000</v>
      </c>
    </row>
    <row r="393" spans="1:8" ht="12.75">
      <c r="A393" s="49" t="s">
        <v>459</v>
      </c>
      <c r="B393" s="110"/>
      <c r="C393" s="50" t="s">
        <v>95</v>
      </c>
      <c r="D393" s="50" t="s">
        <v>495</v>
      </c>
      <c r="E393" s="51" t="s">
        <v>116</v>
      </c>
      <c r="F393" s="50" t="s">
        <v>78</v>
      </c>
      <c r="G393" s="52">
        <v>55000</v>
      </c>
      <c r="H393" s="52">
        <v>55000</v>
      </c>
    </row>
    <row r="394" spans="1:8" ht="12.75">
      <c r="A394" s="278" t="s">
        <v>510</v>
      </c>
      <c r="B394" s="271" t="s">
        <v>509</v>
      </c>
      <c r="C394" s="272"/>
      <c r="D394" s="272"/>
      <c r="E394" s="273"/>
      <c r="F394" s="274"/>
      <c r="G394" s="275">
        <f>G395</f>
        <v>1027032</v>
      </c>
      <c r="H394" s="275">
        <f>H395</f>
        <v>1087446</v>
      </c>
    </row>
    <row r="395" spans="1:8" ht="25.5">
      <c r="A395" s="88" t="s">
        <v>161</v>
      </c>
      <c r="B395" s="116"/>
      <c r="C395" s="276" t="s">
        <v>495</v>
      </c>
      <c r="D395" s="276" t="s">
        <v>499</v>
      </c>
      <c r="E395" s="89" t="s">
        <v>648</v>
      </c>
      <c r="F395" s="90" t="s">
        <v>83</v>
      </c>
      <c r="G395" s="277">
        <f>G396+G399</f>
        <v>1027032</v>
      </c>
      <c r="H395" s="277">
        <f>H396+H399</f>
        <v>1087446</v>
      </c>
    </row>
    <row r="396" spans="1:8" ht="25.5">
      <c r="A396" s="38" t="s">
        <v>162</v>
      </c>
      <c r="B396" s="107"/>
      <c r="C396" s="27" t="s">
        <v>495</v>
      </c>
      <c r="D396" s="27" t="s">
        <v>499</v>
      </c>
      <c r="E396" s="41" t="s">
        <v>649</v>
      </c>
      <c r="F396" s="27" t="s">
        <v>83</v>
      </c>
      <c r="G396" s="25">
        <f>G397</f>
        <v>599787</v>
      </c>
      <c r="H396" s="25">
        <f>H397</f>
        <v>635069</v>
      </c>
    </row>
    <row r="397" spans="1:8" ht="25.5">
      <c r="A397" s="26" t="s">
        <v>679</v>
      </c>
      <c r="B397" s="28"/>
      <c r="C397" s="27" t="s">
        <v>495</v>
      </c>
      <c r="D397" s="27" t="s">
        <v>499</v>
      </c>
      <c r="E397" s="40" t="s">
        <v>650</v>
      </c>
      <c r="F397" s="27"/>
      <c r="G397" s="25">
        <f>SUM(G398:G398)</f>
        <v>599787</v>
      </c>
      <c r="H397" s="25">
        <f>SUM(H398:H398)</f>
        <v>635069</v>
      </c>
    </row>
    <row r="398" spans="1:8" ht="53.25" customHeight="1">
      <c r="A398" s="26" t="s">
        <v>682</v>
      </c>
      <c r="B398" s="47"/>
      <c r="C398" s="27" t="s">
        <v>495</v>
      </c>
      <c r="D398" s="27" t="s">
        <v>499</v>
      </c>
      <c r="E398" s="40" t="s">
        <v>650</v>
      </c>
      <c r="F398" s="27">
        <v>100</v>
      </c>
      <c r="G398" s="25">
        <v>599787</v>
      </c>
      <c r="H398" s="25">
        <v>635069</v>
      </c>
    </row>
    <row r="399" spans="1:8" ht="25.5">
      <c r="A399" s="26" t="s">
        <v>38</v>
      </c>
      <c r="B399" s="47"/>
      <c r="C399" s="27" t="s">
        <v>495</v>
      </c>
      <c r="D399" s="27" t="s">
        <v>499</v>
      </c>
      <c r="E399" s="41" t="s">
        <v>37</v>
      </c>
      <c r="F399" s="27"/>
      <c r="G399" s="25">
        <f>G400</f>
        <v>427245</v>
      </c>
      <c r="H399" s="25">
        <f>H400</f>
        <v>452377</v>
      </c>
    </row>
    <row r="400" spans="1:8" ht="25.5">
      <c r="A400" s="26" t="s">
        <v>679</v>
      </c>
      <c r="B400" s="28"/>
      <c r="C400" s="27" t="s">
        <v>495</v>
      </c>
      <c r="D400" s="27" t="s">
        <v>499</v>
      </c>
      <c r="E400" s="40" t="s">
        <v>36</v>
      </c>
      <c r="F400" s="27"/>
      <c r="G400" s="25">
        <f>SUM(G401:G402)</f>
        <v>427245</v>
      </c>
      <c r="H400" s="25">
        <f>SUM(H401:H402)</f>
        <v>452377</v>
      </c>
    </row>
    <row r="401" spans="1:8" ht="51" customHeight="1">
      <c r="A401" s="26" t="s">
        <v>682</v>
      </c>
      <c r="B401" s="47"/>
      <c r="C401" s="27" t="s">
        <v>495</v>
      </c>
      <c r="D401" s="27" t="s">
        <v>499</v>
      </c>
      <c r="E401" s="40" t="s">
        <v>36</v>
      </c>
      <c r="F401" s="27">
        <v>100</v>
      </c>
      <c r="G401" s="30">
        <v>427245</v>
      </c>
      <c r="H401" s="30">
        <v>452377</v>
      </c>
    </row>
    <row r="402" spans="1:8" ht="25.5" hidden="1">
      <c r="A402" s="49" t="s">
        <v>209</v>
      </c>
      <c r="B402" s="110"/>
      <c r="C402" s="50" t="s">
        <v>495</v>
      </c>
      <c r="D402" s="50" t="s">
        <v>499</v>
      </c>
      <c r="E402" s="51" t="s">
        <v>36</v>
      </c>
      <c r="F402" s="50">
        <v>200</v>
      </c>
      <c r="G402" s="52"/>
      <c r="H402" s="52"/>
    </row>
    <row r="403" spans="1:8" ht="13.5">
      <c r="A403" s="334" t="s">
        <v>711</v>
      </c>
      <c r="B403" s="299"/>
      <c r="C403" s="17"/>
      <c r="D403" s="17"/>
      <c r="E403" s="300"/>
      <c r="F403" s="17"/>
      <c r="G403" s="301">
        <f>4365779+480622</f>
        <v>4846401</v>
      </c>
      <c r="H403" s="301">
        <v>9197423</v>
      </c>
    </row>
  </sheetData>
  <sheetProtection/>
  <mergeCells count="2">
    <mergeCell ref="A3:H3"/>
    <mergeCell ref="A5:H5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966FF"/>
  </sheetPr>
  <dimension ref="A1:G382"/>
  <sheetViews>
    <sheetView showGridLines="0" zoomScaleSheetLayoutView="100" zoomScalePageLayoutView="0" workbookViewId="0" topLeftCell="A1">
      <selection activeCell="A19" sqref="A19"/>
    </sheetView>
  </sheetViews>
  <sheetFormatPr defaultColWidth="9.140625" defaultRowHeight="12.75"/>
  <cols>
    <col min="1" max="1" width="69.57421875" style="243" customWidth="1"/>
    <col min="2" max="2" width="13.140625" style="5" bestFit="1" customWidth="1"/>
    <col min="3" max="3" width="4.57421875" style="5" customWidth="1"/>
    <col min="4" max="4" width="14.00390625" style="5" customWidth="1"/>
    <col min="5" max="5" width="12.7109375" style="303" customWidth="1"/>
    <col min="6" max="6" width="11.421875" style="304" customWidth="1"/>
    <col min="7" max="7" width="9.140625" style="303" customWidth="1"/>
    <col min="8" max="16384" width="9.140625" style="5" customWidth="1"/>
  </cols>
  <sheetData>
    <row r="1" spans="1:4" ht="12.75">
      <c r="A1" s="350"/>
      <c r="B1" s="3"/>
      <c r="C1" s="3"/>
      <c r="D1" s="302" t="s">
        <v>502</v>
      </c>
    </row>
    <row r="2" spans="1:4" ht="12.75">
      <c r="A2" s="350"/>
      <c r="B2" s="3"/>
      <c r="C2" s="3"/>
      <c r="D2" s="139" t="s">
        <v>244</v>
      </c>
    </row>
    <row r="3" spans="1:4" ht="12.75">
      <c r="A3" s="389" t="s">
        <v>980</v>
      </c>
      <c r="B3" s="389"/>
      <c r="C3" s="389"/>
      <c r="D3" s="389"/>
    </row>
    <row r="4" spans="2:4" ht="12.75">
      <c r="B4" s="3"/>
      <c r="C4" s="3"/>
      <c r="D4" s="305"/>
    </row>
    <row r="5" spans="1:4" ht="28.5" customHeight="1">
      <c r="A5" s="392" t="s">
        <v>931</v>
      </c>
      <c r="B5" s="392"/>
      <c r="C5" s="392"/>
      <c r="D5" s="392"/>
    </row>
    <row r="6" spans="2:4" ht="12.75">
      <c r="B6" s="8"/>
      <c r="C6" s="8"/>
      <c r="D6" s="8" t="s">
        <v>84</v>
      </c>
    </row>
    <row r="7" spans="1:4" ht="12.75">
      <c r="A7" s="368" t="s">
        <v>80</v>
      </c>
      <c r="B7" s="10" t="s">
        <v>490</v>
      </c>
      <c r="C7" s="10" t="s">
        <v>491</v>
      </c>
      <c r="D7" s="10" t="s">
        <v>269</v>
      </c>
    </row>
    <row r="8" spans="1:6" ht="12.75">
      <c r="A8" s="395" t="s">
        <v>68</v>
      </c>
      <c r="B8" s="306">
        <v>2</v>
      </c>
      <c r="C8" s="306">
        <v>3</v>
      </c>
      <c r="D8" s="306">
        <v>4</v>
      </c>
      <c r="E8" s="94"/>
      <c r="F8" s="94"/>
    </row>
    <row r="9" spans="1:7" ht="12.75">
      <c r="A9" s="351" t="s">
        <v>85</v>
      </c>
      <c r="B9" s="17" t="s">
        <v>83</v>
      </c>
      <c r="C9" s="17" t="s">
        <v>83</v>
      </c>
      <c r="D9" s="18">
        <f>D10+D26+D79+D158+D169+D199+D217+D239+D252+D264+D280+D284+D294+D303+D308+D312+D321+D329+D335+D377+D164</f>
        <v>712604886.8</v>
      </c>
      <c r="E9" s="5"/>
      <c r="F9" s="243"/>
      <c r="G9" s="307"/>
    </row>
    <row r="10" spans="1:6" ht="13.5">
      <c r="A10" s="352" t="s">
        <v>15</v>
      </c>
      <c r="B10" s="308" t="s">
        <v>294</v>
      </c>
      <c r="C10" s="309" t="s">
        <v>83</v>
      </c>
      <c r="D10" s="93">
        <f>D11+D17</f>
        <v>29190655</v>
      </c>
      <c r="E10" s="5"/>
      <c r="F10" s="243"/>
    </row>
    <row r="11" spans="1:6" ht="25.5">
      <c r="A11" s="105" t="s">
        <v>550</v>
      </c>
      <c r="B11" s="40" t="s">
        <v>295</v>
      </c>
      <c r="C11" s="27" t="s">
        <v>83</v>
      </c>
      <c r="D11" s="25">
        <f>D12</f>
        <v>4943850</v>
      </c>
      <c r="F11" s="243"/>
    </row>
    <row r="12" spans="1:6" ht="12.75">
      <c r="A12" s="108" t="s">
        <v>449</v>
      </c>
      <c r="B12" s="40" t="s">
        <v>296</v>
      </c>
      <c r="C12" s="27"/>
      <c r="D12" s="25">
        <f>D13</f>
        <v>4943850</v>
      </c>
      <c r="F12" s="243"/>
    </row>
    <row r="13" spans="1:6" ht="18" customHeight="1">
      <c r="A13" s="28" t="s">
        <v>681</v>
      </c>
      <c r="B13" s="40" t="s">
        <v>297</v>
      </c>
      <c r="C13" s="27" t="s">
        <v>83</v>
      </c>
      <c r="D13" s="25">
        <f>SUM(D14:D16)</f>
        <v>4943850</v>
      </c>
      <c r="F13" s="243"/>
    </row>
    <row r="14" spans="1:6" ht="38.25">
      <c r="A14" s="28" t="s">
        <v>682</v>
      </c>
      <c r="B14" s="40" t="s">
        <v>297</v>
      </c>
      <c r="C14" s="27">
        <v>100</v>
      </c>
      <c r="D14" s="30">
        <v>4428846</v>
      </c>
      <c r="F14" s="243"/>
    </row>
    <row r="15" spans="1:6" ht="25.5">
      <c r="A15" s="28" t="s">
        <v>209</v>
      </c>
      <c r="B15" s="40" t="s">
        <v>297</v>
      </c>
      <c r="C15" s="27">
        <v>200</v>
      </c>
      <c r="D15" s="30">
        <v>482493</v>
      </c>
      <c r="F15" s="243"/>
    </row>
    <row r="16" spans="1:6" ht="12.75">
      <c r="A16" s="28" t="s">
        <v>73</v>
      </c>
      <c r="B16" s="40" t="s">
        <v>297</v>
      </c>
      <c r="C16" s="27">
        <v>800</v>
      </c>
      <c r="D16" s="30">
        <v>32511</v>
      </c>
      <c r="F16" s="243"/>
    </row>
    <row r="17" spans="1:6" ht="25.5">
      <c r="A17" s="105" t="s">
        <v>551</v>
      </c>
      <c r="B17" s="40" t="s">
        <v>298</v>
      </c>
      <c r="C17" s="27"/>
      <c r="D17" s="25">
        <f>D18+D23</f>
        <v>24246805</v>
      </c>
      <c r="F17" s="243"/>
    </row>
    <row r="18" spans="1:6" ht="25.5">
      <c r="A18" s="108" t="s">
        <v>597</v>
      </c>
      <c r="B18" s="40" t="s">
        <v>299</v>
      </c>
      <c r="C18" s="27"/>
      <c r="D18" s="25">
        <f>D19+D21</f>
        <v>23392805</v>
      </c>
      <c r="F18" s="243"/>
    </row>
    <row r="19" spans="1:6" ht="16.5" customHeight="1">
      <c r="A19" s="28" t="s">
        <v>681</v>
      </c>
      <c r="B19" s="40" t="s">
        <v>300</v>
      </c>
      <c r="C19" s="27"/>
      <c r="D19" s="25">
        <f>D20</f>
        <v>23135505</v>
      </c>
      <c r="F19" s="243"/>
    </row>
    <row r="20" spans="1:6" ht="25.5">
      <c r="A20" s="28" t="s">
        <v>86</v>
      </c>
      <c r="B20" s="40" t="s">
        <v>300</v>
      </c>
      <c r="C20" s="27">
        <v>600</v>
      </c>
      <c r="D20" s="30">
        <v>23135505</v>
      </c>
      <c r="F20" s="243"/>
    </row>
    <row r="21" spans="1:6" ht="25.5">
      <c r="A21" s="108" t="s">
        <v>270</v>
      </c>
      <c r="B21" s="40" t="s">
        <v>249</v>
      </c>
      <c r="C21" s="27"/>
      <c r="D21" s="25">
        <f>D22</f>
        <v>257300</v>
      </c>
      <c r="F21" s="243"/>
    </row>
    <row r="22" spans="1:6" ht="12.75">
      <c r="A22" s="108" t="s">
        <v>87</v>
      </c>
      <c r="B22" s="40" t="s">
        <v>249</v>
      </c>
      <c r="C22" s="27">
        <v>200</v>
      </c>
      <c r="D22" s="25">
        <v>257300</v>
      </c>
      <c r="F22" s="243"/>
    </row>
    <row r="23" spans="1:6" ht="38.25">
      <c r="A23" s="108" t="s">
        <v>968</v>
      </c>
      <c r="B23" s="54" t="s">
        <v>970</v>
      </c>
      <c r="C23" s="27"/>
      <c r="D23" s="265">
        <f>D24</f>
        <v>854000</v>
      </c>
      <c r="F23" s="243"/>
    </row>
    <row r="24" spans="1:6" ht="25.5">
      <c r="A24" s="85" t="s">
        <v>756</v>
      </c>
      <c r="B24" s="51" t="s">
        <v>970</v>
      </c>
      <c r="C24" s="28"/>
      <c r="D24" s="265">
        <f>D25</f>
        <v>854000</v>
      </c>
      <c r="F24" s="243"/>
    </row>
    <row r="25" spans="1:6" ht="25.5">
      <c r="A25" s="28" t="s">
        <v>86</v>
      </c>
      <c r="B25" s="51" t="s">
        <v>970</v>
      </c>
      <c r="C25" s="85">
        <v>600</v>
      </c>
      <c r="D25" s="265">
        <v>854000</v>
      </c>
      <c r="F25" s="243"/>
    </row>
    <row r="26" spans="1:6" ht="12.75">
      <c r="A26" s="104" t="s">
        <v>154</v>
      </c>
      <c r="B26" s="310" t="s">
        <v>204</v>
      </c>
      <c r="C26" s="20" t="s">
        <v>83</v>
      </c>
      <c r="D26" s="22">
        <f>D27+D40+D59</f>
        <v>50109372</v>
      </c>
      <c r="F26" s="243"/>
    </row>
    <row r="27" spans="1:6" ht="38.25">
      <c r="A27" s="105" t="s">
        <v>347</v>
      </c>
      <c r="B27" s="41" t="s">
        <v>6</v>
      </c>
      <c r="C27" s="27" t="s">
        <v>83</v>
      </c>
      <c r="D27" s="25">
        <f>D28+D31</f>
        <v>2621817</v>
      </c>
      <c r="F27" s="243"/>
    </row>
    <row r="28" spans="1:6" ht="38.25" hidden="1">
      <c r="A28" s="108" t="s">
        <v>416</v>
      </c>
      <c r="B28" s="41" t="s">
        <v>126</v>
      </c>
      <c r="C28" s="27"/>
      <c r="D28" s="25">
        <f>D29</f>
        <v>0</v>
      </c>
      <c r="F28" s="243"/>
    </row>
    <row r="29" spans="1:6" ht="25.5" hidden="1">
      <c r="A29" s="28" t="s">
        <v>581</v>
      </c>
      <c r="B29" s="40" t="s">
        <v>417</v>
      </c>
      <c r="C29" s="27" t="s">
        <v>83</v>
      </c>
      <c r="D29" s="25">
        <f>D30</f>
        <v>0</v>
      </c>
      <c r="F29" s="243"/>
    </row>
    <row r="30" spans="1:6" ht="25.5" hidden="1">
      <c r="A30" s="28" t="s">
        <v>86</v>
      </c>
      <c r="B30" s="40" t="s">
        <v>417</v>
      </c>
      <c r="C30" s="27" t="s">
        <v>75</v>
      </c>
      <c r="D30" s="30"/>
      <c r="F30" s="243"/>
    </row>
    <row r="31" spans="1:6" ht="38.25">
      <c r="A31" s="108" t="s">
        <v>708</v>
      </c>
      <c r="B31" s="41" t="s">
        <v>709</v>
      </c>
      <c r="C31" s="27"/>
      <c r="D31" s="25">
        <f>D32+D36</f>
        <v>2621817</v>
      </c>
      <c r="F31" s="243"/>
    </row>
    <row r="32" spans="1:6" ht="25.5">
      <c r="A32" s="28" t="s">
        <v>357</v>
      </c>
      <c r="B32" s="41" t="s">
        <v>710</v>
      </c>
      <c r="C32" s="27" t="s">
        <v>83</v>
      </c>
      <c r="D32" s="25">
        <f>SUM(D33:D35)</f>
        <v>2342900</v>
      </c>
      <c r="F32" s="243"/>
    </row>
    <row r="33" spans="1:6" ht="38.25">
      <c r="A33" s="28" t="s">
        <v>682</v>
      </c>
      <c r="B33" s="41" t="s">
        <v>710</v>
      </c>
      <c r="C33" s="27">
        <v>100</v>
      </c>
      <c r="D33" s="30">
        <v>2232400</v>
      </c>
      <c r="F33" s="243"/>
    </row>
    <row r="34" spans="1:6" ht="25.5">
      <c r="A34" s="28" t="s">
        <v>209</v>
      </c>
      <c r="B34" s="41" t="s">
        <v>710</v>
      </c>
      <c r="C34" s="27">
        <v>200</v>
      </c>
      <c r="D34" s="30">
        <v>110000</v>
      </c>
      <c r="F34" s="243"/>
    </row>
    <row r="35" spans="1:6" ht="12.75">
      <c r="A35" s="28" t="s">
        <v>73</v>
      </c>
      <c r="B35" s="41" t="s">
        <v>710</v>
      </c>
      <c r="C35" s="27">
        <v>800</v>
      </c>
      <c r="D35" s="30">
        <v>500</v>
      </c>
      <c r="F35" s="243"/>
    </row>
    <row r="36" spans="1:6" ht="38.25">
      <c r="A36" s="28" t="s">
        <v>662</v>
      </c>
      <c r="B36" s="41" t="s">
        <v>309</v>
      </c>
      <c r="C36" s="27"/>
      <c r="D36" s="30">
        <f>D37+D38+D39</f>
        <v>278917</v>
      </c>
      <c r="F36" s="243"/>
    </row>
    <row r="37" spans="1:6" ht="38.25">
      <c r="A37" s="28" t="s">
        <v>682</v>
      </c>
      <c r="B37" s="41" t="s">
        <v>309</v>
      </c>
      <c r="C37" s="27">
        <v>100</v>
      </c>
      <c r="D37" s="30">
        <v>278917</v>
      </c>
      <c r="F37" s="243"/>
    </row>
    <row r="38" spans="1:6" ht="25.5" hidden="1">
      <c r="A38" s="28" t="s">
        <v>209</v>
      </c>
      <c r="B38" s="41" t="s">
        <v>309</v>
      </c>
      <c r="C38" s="27">
        <v>200</v>
      </c>
      <c r="D38" s="30"/>
      <c r="F38" s="243"/>
    </row>
    <row r="39" spans="1:6" ht="12.75" hidden="1">
      <c r="A39" s="28" t="s">
        <v>73</v>
      </c>
      <c r="B39" s="41" t="s">
        <v>309</v>
      </c>
      <c r="C39" s="27">
        <v>800</v>
      </c>
      <c r="D39" s="30"/>
      <c r="F39" s="243"/>
    </row>
    <row r="40" spans="1:6" ht="38.25">
      <c r="A40" s="105" t="s">
        <v>155</v>
      </c>
      <c r="B40" s="41" t="s">
        <v>111</v>
      </c>
      <c r="C40" s="27" t="s">
        <v>83</v>
      </c>
      <c r="D40" s="25">
        <f>D41+D48+D55+D52</f>
        <v>8840713</v>
      </c>
      <c r="F40" s="243"/>
    </row>
    <row r="41" spans="1:6" ht="25.5">
      <c r="A41" s="108" t="s">
        <v>598</v>
      </c>
      <c r="B41" s="41" t="s">
        <v>120</v>
      </c>
      <c r="C41" s="27"/>
      <c r="D41" s="25">
        <f>D42+D45</f>
        <v>7481548</v>
      </c>
      <c r="F41" s="243"/>
    </row>
    <row r="42" spans="1:6" ht="12.75">
      <c r="A42" s="28" t="s">
        <v>553</v>
      </c>
      <c r="B42" s="40" t="s">
        <v>599</v>
      </c>
      <c r="C42" s="27" t="s">
        <v>83</v>
      </c>
      <c r="D42" s="25">
        <f>SUM(D43:D44)</f>
        <v>7112048</v>
      </c>
      <c r="F42" s="243"/>
    </row>
    <row r="43" spans="1:6" ht="25.5">
      <c r="A43" s="28" t="s">
        <v>209</v>
      </c>
      <c r="B43" s="40" t="s">
        <v>599</v>
      </c>
      <c r="C43" s="27">
        <v>200</v>
      </c>
      <c r="D43" s="30">
        <v>71000</v>
      </c>
      <c r="F43" s="243"/>
    </row>
    <row r="44" spans="1:6" ht="12.75">
      <c r="A44" s="28" t="s">
        <v>77</v>
      </c>
      <c r="B44" s="40" t="s">
        <v>599</v>
      </c>
      <c r="C44" s="27">
        <v>300</v>
      </c>
      <c r="D44" s="30">
        <v>7041048</v>
      </c>
      <c r="F44" s="243"/>
    </row>
    <row r="45" spans="1:6" ht="12.75">
      <c r="A45" s="28" t="s">
        <v>554</v>
      </c>
      <c r="B45" s="40" t="s">
        <v>600</v>
      </c>
      <c r="C45" s="27" t="s">
        <v>83</v>
      </c>
      <c r="D45" s="25">
        <f>SUM(D46:D47)</f>
        <v>369500</v>
      </c>
      <c r="F45" s="243"/>
    </row>
    <row r="46" spans="1:6" ht="25.5">
      <c r="A46" s="28" t="s">
        <v>209</v>
      </c>
      <c r="B46" s="40" t="s">
        <v>600</v>
      </c>
      <c r="C46" s="27">
        <v>200</v>
      </c>
      <c r="D46" s="30">
        <v>9500</v>
      </c>
      <c r="F46" s="243"/>
    </row>
    <row r="47" spans="1:6" ht="12.75">
      <c r="A47" s="28" t="s">
        <v>77</v>
      </c>
      <c r="B47" s="40" t="s">
        <v>600</v>
      </c>
      <c r="C47" s="27" t="s">
        <v>76</v>
      </c>
      <c r="D47" s="30">
        <v>360000</v>
      </c>
      <c r="F47" s="243"/>
    </row>
    <row r="48" spans="1:7" ht="25.5">
      <c r="A48" s="108" t="s">
        <v>117</v>
      </c>
      <c r="B48" s="41" t="s">
        <v>121</v>
      </c>
      <c r="C48" s="24"/>
      <c r="D48" s="25">
        <f>D49</f>
        <v>135590</v>
      </c>
      <c r="E48" s="311"/>
      <c r="F48" s="243"/>
      <c r="G48" s="312"/>
    </row>
    <row r="49" spans="1:7" ht="25.5">
      <c r="A49" s="28" t="s">
        <v>243</v>
      </c>
      <c r="B49" s="40" t="s">
        <v>122</v>
      </c>
      <c r="C49" s="27" t="s">
        <v>83</v>
      </c>
      <c r="D49" s="25">
        <f>SUM(D50:D51)</f>
        <v>135590</v>
      </c>
      <c r="E49" s="313"/>
      <c r="F49" s="243"/>
      <c r="G49" s="312"/>
    </row>
    <row r="50" spans="1:7" ht="25.5">
      <c r="A50" s="28" t="s">
        <v>209</v>
      </c>
      <c r="B50" s="40" t="s">
        <v>122</v>
      </c>
      <c r="C50" s="27">
        <v>200</v>
      </c>
      <c r="D50" s="25">
        <v>2400</v>
      </c>
      <c r="E50" s="5"/>
      <c r="F50" s="243"/>
      <c r="G50" s="5"/>
    </row>
    <row r="51" spans="1:7" ht="12.75">
      <c r="A51" s="28" t="s">
        <v>77</v>
      </c>
      <c r="B51" s="40" t="s">
        <v>122</v>
      </c>
      <c r="C51" s="27" t="s">
        <v>76</v>
      </c>
      <c r="D51" s="30">
        <v>133190</v>
      </c>
      <c r="E51" s="5"/>
      <c r="F51" s="243"/>
      <c r="G51" s="5"/>
    </row>
    <row r="52" spans="1:7" ht="25.5">
      <c r="A52" s="108" t="s">
        <v>884</v>
      </c>
      <c r="B52" s="40" t="s">
        <v>885</v>
      </c>
      <c r="C52" s="27"/>
      <c r="D52" s="25">
        <f>D53</f>
        <v>648000</v>
      </c>
      <c r="E52" s="5"/>
      <c r="F52" s="243"/>
      <c r="G52" s="5"/>
    </row>
    <row r="53" spans="1:7" ht="12.75">
      <c r="A53" s="28" t="s">
        <v>886</v>
      </c>
      <c r="B53" s="40" t="s">
        <v>887</v>
      </c>
      <c r="C53" s="27"/>
      <c r="D53" s="25">
        <f>D54</f>
        <v>648000</v>
      </c>
      <c r="E53" s="5"/>
      <c r="F53" s="243"/>
      <c r="G53" s="5"/>
    </row>
    <row r="54" spans="1:7" ht="12.75">
      <c r="A54" s="28" t="s">
        <v>77</v>
      </c>
      <c r="B54" s="40" t="s">
        <v>887</v>
      </c>
      <c r="C54" s="27" t="s">
        <v>76</v>
      </c>
      <c r="D54" s="30">
        <v>648000</v>
      </c>
      <c r="E54" s="5"/>
      <c r="F54" s="243"/>
      <c r="G54" s="5"/>
    </row>
    <row r="55" spans="1:7" ht="25.5">
      <c r="A55" s="108" t="s">
        <v>601</v>
      </c>
      <c r="B55" s="41" t="s">
        <v>123</v>
      </c>
      <c r="C55" s="24"/>
      <c r="D55" s="25">
        <f>D56</f>
        <v>575575</v>
      </c>
      <c r="E55" s="5"/>
      <c r="F55" s="243"/>
      <c r="G55" s="5"/>
    </row>
    <row r="56" spans="1:7" ht="25.5">
      <c r="A56" s="28" t="s">
        <v>458</v>
      </c>
      <c r="B56" s="40" t="s">
        <v>124</v>
      </c>
      <c r="C56" s="27" t="s">
        <v>83</v>
      </c>
      <c r="D56" s="25">
        <f>SUM(D57:D58)</f>
        <v>575575</v>
      </c>
      <c r="E56" s="5"/>
      <c r="F56" s="243"/>
      <c r="G56" s="5"/>
    </row>
    <row r="57" spans="1:7" ht="25.5">
      <c r="A57" s="28" t="s">
        <v>209</v>
      </c>
      <c r="B57" s="40" t="s">
        <v>124</v>
      </c>
      <c r="C57" s="27">
        <v>200</v>
      </c>
      <c r="D57" s="30">
        <v>5000</v>
      </c>
      <c r="E57" s="5"/>
      <c r="F57" s="243"/>
      <c r="G57" s="5"/>
    </row>
    <row r="58" spans="1:7" ht="12.75">
      <c r="A58" s="28" t="s">
        <v>77</v>
      </c>
      <c r="B58" s="40" t="s">
        <v>124</v>
      </c>
      <c r="C58" s="27">
        <v>300</v>
      </c>
      <c r="D58" s="30">
        <v>570575</v>
      </c>
      <c r="E58" s="5"/>
      <c r="F58" s="243"/>
      <c r="G58" s="5"/>
    </row>
    <row r="59" spans="1:7" ht="38.25">
      <c r="A59" s="105" t="s">
        <v>164</v>
      </c>
      <c r="B59" s="24" t="s">
        <v>7</v>
      </c>
      <c r="C59" s="24"/>
      <c r="D59" s="25">
        <f>D60+D67+D70+D75</f>
        <v>38646842</v>
      </c>
      <c r="E59" s="5"/>
      <c r="F59" s="243"/>
      <c r="G59" s="5"/>
    </row>
    <row r="60" spans="1:7" ht="25.5">
      <c r="A60" s="108" t="s">
        <v>704</v>
      </c>
      <c r="B60" s="24" t="s">
        <v>118</v>
      </c>
      <c r="C60" s="27"/>
      <c r="D60" s="25">
        <f>D61+D63+D65</f>
        <v>22220352</v>
      </c>
      <c r="E60" s="5"/>
      <c r="F60" s="243"/>
      <c r="G60" s="5"/>
    </row>
    <row r="61" spans="1:7" ht="12.75">
      <c r="A61" s="108" t="s">
        <v>519</v>
      </c>
      <c r="B61" s="40" t="s">
        <v>705</v>
      </c>
      <c r="C61" s="27"/>
      <c r="D61" s="25">
        <f>D62</f>
        <v>1273717</v>
      </c>
      <c r="E61" s="5"/>
      <c r="F61" s="243"/>
      <c r="G61" s="5"/>
    </row>
    <row r="62" spans="1:7" ht="12.75">
      <c r="A62" s="28" t="s">
        <v>77</v>
      </c>
      <c r="B62" s="40" t="s">
        <v>705</v>
      </c>
      <c r="C62" s="27">
        <v>300</v>
      </c>
      <c r="D62" s="30">
        <v>1273717</v>
      </c>
      <c r="E62" s="5"/>
      <c r="F62" s="243"/>
      <c r="G62" s="5"/>
    </row>
    <row r="63" spans="1:7" ht="12.75">
      <c r="A63" s="345" t="s">
        <v>475</v>
      </c>
      <c r="B63" s="40" t="s">
        <v>476</v>
      </c>
      <c r="C63" s="27"/>
      <c r="D63" s="30">
        <f>D64</f>
        <v>20657431</v>
      </c>
      <c r="E63" s="5"/>
      <c r="F63" s="243"/>
      <c r="G63" s="5"/>
    </row>
    <row r="64" spans="1:7" ht="12.75">
      <c r="A64" s="28" t="s">
        <v>77</v>
      </c>
      <c r="B64" s="40" t="s">
        <v>476</v>
      </c>
      <c r="C64" s="27">
        <v>300</v>
      </c>
      <c r="D64" s="30">
        <v>20657431</v>
      </c>
      <c r="E64" s="5"/>
      <c r="F64" s="243"/>
      <c r="G64" s="5"/>
    </row>
    <row r="65" spans="1:7" ht="25.5">
      <c r="A65" s="345" t="s">
        <v>477</v>
      </c>
      <c r="B65" s="40" t="s">
        <v>478</v>
      </c>
      <c r="C65" s="27"/>
      <c r="D65" s="30">
        <f>D66</f>
        <v>289204</v>
      </c>
      <c r="E65" s="5"/>
      <c r="F65" s="243"/>
      <c r="G65" s="5"/>
    </row>
    <row r="66" spans="1:7" ht="25.5">
      <c r="A66" s="28" t="s">
        <v>209</v>
      </c>
      <c r="B66" s="40" t="s">
        <v>478</v>
      </c>
      <c r="C66" s="27">
        <v>200</v>
      </c>
      <c r="D66" s="30">
        <v>289204</v>
      </c>
      <c r="E66" s="5"/>
      <c r="F66" s="243"/>
      <c r="G66" s="5"/>
    </row>
    <row r="67" spans="1:7" ht="38.25">
      <c r="A67" s="108" t="s">
        <v>119</v>
      </c>
      <c r="B67" s="41" t="s">
        <v>706</v>
      </c>
      <c r="C67" s="27"/>
      <c r="D67" s="25">
        <f>D68</f>
        <v>6571200</v>
      </c>
      <c r="E67" s="5"/>
      <c r="F67" s="243"/>
      <c r="G67" s="5"/>
    </row>
    <row r="68" spans="1:7" ht="25.5">
      <c r="A68" s="28" t="s">
        <v>555</v>
      </c>
      <c r="B68" s="40" t="s">
        <v>707</v>
      </c>
      <c r="C68" s="27" t="s">
        <v>83</v>
      </c>
      <c r="D68" s="25">
        <f>SUM(D69:D69)</f>
        <v>6571200</v>
      </c>
      <c r="E68" s="5"/>
      <c r="F68" s="243"/>
      <c r="G68" s="5"/>
    </row>
    <row r="69" spans="1:7" ht="12.75">
      <c r="A69" s="28" t="s">
        <v>77</v>
      </c>
      <c r="B69" s="40" t="s">
        <v>707</v>
      </c>
      <c r="C69" s="27">
        <v>300</v>
      </c>
      <c r="D69" s="30">
        <v>6571200</v>
      </c>
      <c r="E69" s="5"/>
      <c r="F69" s="243"/>
      <c r="G69" s="5"/>
    </row>
    <row r="70" spans="1:7" ht="25.5">
      <c r="A70" s="28" t="s">
        <v>552</v>
      </c>
      <c r="B70" s="24" t="s">
        <v>559</v>
      </c>
      <c r="C70" s="27"/>
      <c r="D70" s="25">
        <f>D71</f>
        <v>1004100</v>
      </c>
      <c r="E70" s="313"/>
      <c r="F70" s="243"/>
      <c r="G70" s="314"/>
    </row>
    <row r="71" spans="1:7" ht="28.5" customHeight="1">
      <c r="A71" s="28" t="s">
        <v>261</v>
      </c>
      <c r="B71" s="40" t="s">
        <v>418</v>
      </c>
      <c r="C71" s="27"/>
      <c r="D71" s="25">
        <f>SUM(D72:D74)</f>
        <v>1004100</v>
      </c>
      <c r="E71" s="313"/>
      <c r="F71" s="243"/>
      <c r="G71" s="314"/>
    </row>
    <row r="72" spans="1:7" ht="38.25">
      <c r="A72" s="28" t="s">
        <v>682</v>
      </c>
      <c r="B72" s="40" t="s">
        <v>418</v>
      </c>
      <c r="C72" s="27">
        <v>100</v>
      </c>
      <c r="D72" s="30">
        <v>958900</v>
      </c>
      <c r="E72" s="313"/>
      <c r="F72" s="243"/>
      <c r="G72" s="314"/>
    </row>
    <row r="73" spans="1:7" ht="25.5">
      <c r="A73" s="28" t="s">
        <v>209</v>
      </c>
      <c r="B73" s="40" t="s">
        <v>418</v>
      </c>
      <c r="C73" s="27" t="s">
        <v>70</v>
      </c>
      <c r="D73" s="30">
        <v>44800</v>
      </c>
      <c r="E73" s="313"/>
      <c r="F73" s="243"/>
      <c r="G73" s="314"/>
    </row>
    <row r="74" spans="1:7" ht="12.75">
      <c r="A74" s="28" t="s">
        <v>73</v>
      </c>
      <c r="B74" s="51" t="s">
        <v>418</v>
      </c>
      <c r="C74" s="50">
        <v>800</v>
      </c>
      <c r="D74" s="52">
        <v>400</v>
      </c>
      <c r="E74" s="5"/>
      <c r="F74" s="243"/>
      <c r="G74" s="5"/>
    </row>
    <row r="75" spans="1:7" ht="25.5">
      <c r="A75" s="28" t="s">
        <v>854</v>
      </c>
      <c r="B75" s="40" t="s">
        <v>842</v>
      </c>
      <c r="C75" s="27"/>
      <c r="D75" s="30">
        <f>D76</f>
        <v>8851190</v>
      </c>
      <c r="E75" s="5"/>
      <c r="F75" s="243"/>
      <c r="G75" s="5"/>
    </row>
    <row r="76" spans="1:7" ht="38.25">
      <c r="A76" s="28" t="s">
        <v>840</v>
      </c>
      <c r="B76" s="40" t="s">
        <v>843</v>
      </c>
      <c r="C76" s="27"/>
      <c r="D76" s="30">
        <f>D78+D77</f>
        <v>8851190</v>
      </c>
      <c r="E76" s="5"/>
      <c r="F76" s="243"/>
      <c r="G76" s="5"/>
    </row>
    <row r="77" spans="1:7" ht="25.5">
      <c r="A77" s="28" t="s">
        <v>209</v>
      </c>
      <c r="B77" s="40" t="s">
        <v>843</v>
      </c>
      <c r="C77" s="27">
        <v>200</v>
      </c>
      <c r="D77" s="30">
        <v>132768</v>
      </c>
      <c r="E77" s="5"/>
      <c r="F77" s="243"/>
      <c r="G77" s="5"/>
    </row>
    <row r="78" spans="1:7" ht="15" customHeight="1">
      <c r="A78" s="28" t="s">
        <v>202</v>
      </c>
      <c r="B78" s="40" t="s">
        <v>843</v>
      </c>
      <c r="C78" s="27">
        <v>400</v>
      </c>
      <c r="D78" s="30">
        <v>8718422</v>
      </c>
      <c r="E78" s="5"/>
      <c r="F78" s="243"/>
      <c r="G78" s="5"/>
    </row>
    <row r="79" spans="1:7" ht="29.25" customHeight="1">
      <c r="A79" s="104" t="s">
        <v>256</v>
      </c>
      <c r="B79" s="310" t="s">
        <v>521</v>
      </c>
      <c r="C79" s="20" t="s">
        <v>83</v>
      </c>
      <c r="D79" s="22">
        <f>D80+D94+D144+D154</f>
        <v>342494620.45</v>
      </c>
      <c r="E79" s="5"/>
      <c r="F79" s="243"/>
      <c r="G79" s="5"/>
    </row>
    <row r="80" spans="1:7" ht="38.25">
      <c r="A80" s="105" t="s">
        <v>222</v>
      </c>
      <c r="B80" s="40" t="s">
        <v>288</v>
      </c>
      <c r="C80" s="27" t="s">
        <v>83</v>
      </c>
      <c r="D80" s="25">
        <f>D81+D84+D89</f>
        <v>5309737</v>
      </c>
      <c r="E80" s="5"/>
      <c r="F80" s="243"/>
      <c r="G80" s="5"/>
    </row>
    <row r="81" spans="1:7" ht="38.25">
      <c r="A81" s="108" t="s">
        <v>427</v>
      </c>
      <c r="B81" s="40" t="s">
        <v>289</v>
      </c>
      <c r="C81" s="27"/>
      <c r="D81" s="25">
        <f>D82</f>
        <v>252894</v>
      </c>
      <c r="E81" s="5"/>
      <c r="F81" s="243"/>
      <c r="G81" s="5"/>
    </row>
    <row r="82" spans="1:7" ht="25.5">
      <c r="A82" s="28" t="s">
        <v>560</v>
      </c>
      <c r="B82" s="40" t="s">
        <v>290</v>
      </c>
      <c r="C82" s="27"/>
      <c r="D82" s="25">
        <f>D83</f>
        <v>252894</v>
      </c>
      <c r="E82" s="5"/>
      <c r="F82" s="243"/>
      <c r="G82" s="5"/>
    </row>
    <row r="83" spans="1:7" ht="38.25">
      <c r="A83" s="28" t="s">
        <v>682</v>
      </c>
      <c r="B83" s="40" t="s">
        <v>290</v>
      </c>
      <c r="C83" s="27">
        <v>100</v>
      </c>
      <c r="D83" s="30">
        <v>252894</v>
      </c>
      <c r="E83" s="5"/>
      <c r="F83" s="243"/>
      <c r="G83" s="5"/>
    </row>
    <row r="84" spans="1:7" ht="29.25" customHeight="1">
      <c r="A84" s="108" t="s">
        <v>305</v>
      </c>
      <c r="B84" s="40" t="s">
        <v>292</v>
      </c>
      <c r="C84" s="27"/>
      <c r="D84" s="25">
        <f>D85</f>
        <v>3687343</v>
      </c>
      <c r="E84" s="5"/>
      <c r="F84" s="243"/>
      <c r="G84" s="5"/>
    </row>
    <row r="85" spans="1:7" ht="14.25" customHeight="1">
      <c r="A85" s="28" t="s">
        <v>460</v>
      </c>
      <c r="B85" s="40" t="s">
        <v>293</v>
      </c>
      <c r="C85" s="27" t="s">
        <v>83</v>
      </c>
      <c r="D85" s="25">
        <f>SUM(D86:D88)</f>
        <v>3687343</v>
      </c>
      <c r="E85" s="5"/>
      <c r="F85" s="243"/>
      <c r="G85" s="5"/>
    </row>
    <row r="86" spans="1:7" ht="38.25">
      <c r="A86" s="28" t="s">
        <v>682</v>
      </c>
      <c r="B86" s="40" t="s">
        <v>293</v>
      </c>
      <c r="C86" s="27" t="s">
        <v>556</v>
      </c>
      <c r="D86" s="30">
        <v>3066976</v>
      </c>
      <c r="E86" s="5"/>
      <c r="F86" s="243"/>
      <c r="G86" s="5"/>
    </row>
    <row r="87" spans="1:7" ht="25.5">
      <c r="A87" s="28" t="s">
        <v>209</v>
      </c>
      <c r="B87" s="40" t="s">
        <v>293</v>
      </c>
      <c r="C87" s="27" t="s">
        <v>70</v>
      </c>
      <c r="D87" s="30">
        <v>615290</v>
      </c>
      <c r="E87" s="5"/>
      <c r="F87" s="243"/>
      <c r="G87" s="5"/>
    </row>
    <row r="88" spans="1:7" ht="12.75">
      <c r="A88" s="28" t="s">
        <v>73</v>
      </c>
      <c r="B88" s="40" t="s">
        <v>293</v>
      </c>
      <c r="C88" s="27">
        <v>800</v>
      </c>
      <c r="D88" s="30">
        <v>5077</v>
      </c>
      <c r="E88" s="5"/>
      <c r="F88" s="243"/>
      <c r="G88" s="5"/>
    </row>
    <row r="89" spans="1:7" ht="25.5">
      <c r="A89" s="28" t="s">
        <v>593</v>
      </c>
      <c r="B89" s="40" t="s">
        <v>595</v>
      </c>
      <c r="C89" s="27"/>
      <c r="D89" s="25">
        <f>D90</f>
        <v>1369500</v>
      </c>
      <c r="E89" s="5"/>
      <c r="F89" s="243"/>
      <c r="G89" s="5"/>
    </row>
    <row r="90" spans="1:7" ht="25.5">
      <c r="A90" s="28" t="s">
        <v>679</v>
      </c>
      <c r="B90" s="40" t="s">
        <v>596</v>
      </c>
      <c r="C90" s="27"/>
      <c r="D90" s="25">
        <f>SUM(D91:D93)</f>
        <v>1369500</v>
      </c>
      <c r="E90" s="5"/>
      <c r="F90" s="243"/>
      <c r="G90" s="5"/>
    </row>
    <row r="91" spans="1:7" ht="38.25">
      <c r="A91" s="28" t="s">
        <v>682</v>
      </c>
      <c r="B91" s="40" t="s">
        <v>596</v>
      </c>
      <c r="C91" s="27" t="s">
        <v>556</v>
      </c>
      <c r="D91" s="30">
        <v>1248500</v>
      </c>
      <c r="E91" s="5"/>
      <c r="F91" s="243"/>
      <c r="G91" s="5"/>
    </row>
    <row r="92" spans="1:6" ht="25.5">
      <c r="A92" s="28" t="s">
        <v>209</v>
      </c>
      <c r="B92" s="40" t="s">
        <v>596</v>
      </c>
      <c r="C92" s="27" t="s">
        <v>70</v>
      </c>
      <c r="D92" s="30">
        <v>121000</v>
      </c>
      <c r="F92" s="243"/>
    </row>
    <row r="93" spans="1:6" ht="12.75" hidden="1">
      <c r="A93" s="28" t="s">
        <v>73</v>
      </c>
      <c r="B93" s="40" t="s">
        <v>596</v>
      </c>
      <c r="C93" s="27">
        <v>800</v>
      </c>
      <c r="D93" s="30"/>
      <c r="F93" s="243"/>
    </row>
    <row r="94" spans="1:6" ht="30.75" customHeight="1">
      <c r="A94" s="105" t="s">
        <v>257</v>
      </c>
      <c r="B94" s="41" t="s">
        <v>522</v>
      </c>
      <c r="C94" s="27" t="s">
        <v>83</v>
      </c>
      <c r="D94" s="25">
        <f>D95+D105+D109+D116+D136+D129</f>
        <v>319701273.64</v>
      </c>
      <c r="F94" s="243"/>
    </row>
    <row r="95" spans="1:6" ht="12.75">
      <c r="A95" s="108" t="s">
        <v>422</v>
      </c>
      <c r="B95" s="40" t="s">
        <v>523</v>
      </c>
      <c r="C95" s="27"/>
      <c r="D95" s="25">
        <f>D96+D99+D103</f>
        <v>102028808.64</v>
      </c>
      <c r="F95" s="243"/>
    </row>
    <row r="96" spans="1:6" ht="63.75">
      <c r="A96" s="28" t="s">
        <v>277</v>
      </c>
      <c r="B96" s="40" t="s">
        <v>278</v>
      </c>
      <c r="C96" s="27" t="s">
        <v>83</v>
      </c>
      <c r="D96" s="25">
        <f>SUM(D97:D98)</f>
        <v>58500483</v>
      </c>
      <c r="F96" s="243"/>
    </row>
    <row r="97" spans="1:6" ht="38.25">
      <c r="A97" s="28" t="s">
        <v>682</v>
      </c>
      <c r="B97" s="40" t="s">
        <v>278</v>
      </c>
      <c r="C97" s="27" t="s">
        <v>556</v>
      </c>
      <c r="D97" s="30">
        <v>58042931</v>
      </c>
      <c r="F97" s="243"/>
    </row>
    <row r="98" spans="1:6" ht="25.5">
      <c r="A98" s="28" t="s">
        <v>209</v>
      </c>
      <c r="B98" s="40" t="s">
        <v>278</v>
      </c>
      <c r="C98" s="27" t="s">
        <v>70</v>
      </c>
      <c r="D98" s="30">
        <v>457552</v>
      </c>
      <c r="F98" s="243"/>
    </row>
    <row r="99" spans="1:6" ht="17.25" customHeight="1">
      <c r="A99" s="28" t="s">
        <v>460</v>
      </c>
      <c r="B99" s="40" t="s">
        <v>279</v>
      </c>
      <c r="C99" s="27"/>
      <c r="D99" s="25">
        <f>SUM(D100:D102)</f>
        <v>43528325.64</v>
      </c>
      <c r="F99" s="243"/>
    </row>
    <row r="100" spans="1:6" ht="38.25">
      <c r="A100" s="28" t="s">
        <v>682</v>
      </c>
      <c r="B100" s="40" t="s">
        <v>279</v>
      </c>
      <c r="C100" s="27">
        <v>100</v>
      </c>
      <c r="D100" s="30">
        <v>18124810</v>
      </c>
      <c r="F100" s="243"/>
    </row>
    <row r="101" spans="1:6" ht="25.5">
      <c r="A101" s="28" t="s">
        <v>209</v>
      </c>
      <c r="B101" s="40" t="s">
        <v>279</v>
      </c>
      <c r="C101" s="27">
        <v>200</v>
      </c>
      <c r="D101" s="30">
        <v>23150067.64</v>
      </c>
      <c r="F101" s="243"/>
    </row>
    <row r="102" spans="1:6" ht="12.75">
      <c r="A102" s="28" t="s">
        <v>73</v>
      </c>
      <c r="B102" s="40" t="s">
        <v>279</v>
      </c>
      <c r="C102" s="27">
        <v>800</v>
      </c>
      <c r="D102" s="30">
        <v>2253448</v>
      </c>
      <c r="F102" s="243"/>
    </row>
    <row r="103" spans="1:6" ht="25.5" hidden="1">
      <c r="A103" s="28" t="s">
        <v>148</v>
      </c>
      <c r="B103" s="40" t="s">
        <v>144</v>
      </c>
      <c r="C103" s="27"/>
      <c r="D103" s="30">
        <f>D104</f>
        <v>0</v>
      </c>
      <c r="F103" s="243"/>
    </row>
    <row r="104" spans="1:6" ht="25.5" hidden="1">
      <c r="A104" s="28" t="s">
        <v>209</v>
      </c>
      <c r="B104" s="40" t="s">
        <v>144</v>
      </c>
      <c r="C104" s="27">
        <v>200</v>
      </c>
      <c r="D104" s="30"/>
      <c r="F104" s="243"/>
    </row>
    <row r="105" spans="1:6" ht="12.75">
      <c r="A105" s="108" t="s">
        <v>230</v>
      </c>
      <c r="B105" s="40" t="s">
        <v>125</v>
      </c>
      <c r="C105" s="27"/>
      <c r="D105" s="25">
        <f>D106</f>
        <v>4934676</v>
      </c>
      <c r="F105" s="243"/>
    </row>
    <row r="106" spans="1:6" ht="12.75">
      <c r="A106" s="28" t="s">
        <v>302</v>
      </c>
      <c r="B106" s="40" t="s">
        <v>224</v>
      </c>
      <c r="C106" s="27"/>
      <c r="D106" s="25">
        <f>SUM(D107:D108)</f>
        <v>4934676</v>
      </c>
      <c r="F106" s="243"/>
    </row>
    <row r="107" spans="1:6" ht="25.5">
      <c r="A107" s="28" t="s">
        <v>209</v>
      </c>
      <c r="B107" s="40" t="s">
        <v>224</v>
      </c>
      <c r="C107" s="27">
        <v>200</v>
      </c>
      <c r="D107" s="30">
        <v>19739</v>
      </c>
      <c r="F107" s="243"/>
    </row>
    <row r="108" spans="1:7" ht="12.75">
      <c r="A108" s="28" t="s">
        <v>77</v>
      </c>
      <c r="B108" s="40" t="s">
        <v>224</v>
      </c>
      <c r="C108" s="27">
        <v>300</v>
      </c>
      <c r="D108" s="30">
        <v>4914937</v>
      </c>
      <c r="E108" s="313"/>
      <c r="F108" s="243"/>
      <c r="G108" s="312"/>
    </row>
    <row r="109" spans="1:6" ht="12.75">
      <c r="A109" s="108" t="s">
        <v>424</v>
      </c>
      <c r="B109" s="40" t="s">
        <v>280</v>
      </c>
      <c r="C109" s="27"/>
      <c r="D109" s="25">
        <f>D110+D112+D114</f>
        <v>133920046</v>
      </c>
      <c r="F109" s="243"/>
    </row>
    <row r="110" spans="1:6" ht="64.5" customHeight="1">
      <c r="A110" s="28" t="s">
        <v>637</v>
      </c>
      <c r="B110" s="40" t="s">
        <v>281</v>
      </c>
      <c r="C110" s="27" t="s">
        <v>83</v>
      </c>
      <c r="D110" s="25">
        <f>D111</f>
        <v>105283590</v>
      </c>
      <c r="F110" s="243"/>
    </row>
    <row r="111" spans="1:6" ht="25.5">
      <c r="A111" s="28" t="s">
        <v>86</v>
      </c>
      <c r="B111" s="40" t="s">
        <v>281</v>
      </c>
      <c r="C111" s="27">
        <v>600</v>
      </c>
      <c r="D111" s="30">
        <v>105283590</v>
      </c>
      <c r="F111" s="243"/>
    </row>
    <row r="112" spans="1:6" ht="16.5" customHeight="1">
      <c r="A112" s="28" t="s">
        <v>460</v>
      </c>
      <c r="B112" s="40" t="s">
        <v>282</v>
      </c>
      <c r="C112" s="27"/>
      <c r="D112" s="25">
        <f>D113</f>
        <v>22152496</v>
      </c>
      <c r="F112" s="243"/>
    </row>
    <row r="113" spans="1:6" ht="25.5">
      <c r="A113" s="28" t="s">
        <v>86</v>
      </c>
      <c r="B113" s="40" t="s">
        <v>282</v>
      </c>
      <c r="C113" s="27">
        <v>600</v>
      </c>
      <c r="D113" s="30">
        <v>22152496</v>
      </c>
      <c r="F113" s="243"/>
    </row>
    <row r="114" spans="1:6" ht="63.75">
      <c r="A114" s="28" t="s">
        <v>966</v>
      </c>
      <c r="B114" s="40" t="s">
        <v>967</v>
      </c>
      <c r="C114" s="27"/>
      <c r="D114" s="30">
        <f>D115</f>
        <v>6483960</v>
      </c>
      <c r="F114" s="243"/>
    </row>
    <row r="115" spans="1:6" ht="25.5">
      <c r="A115" s="28" t="s">
        <v>86</v>
      </c>
      <c r="B115" s="40" t="s">
        <v>967</v>
      </c>
      <c r="C115" s="27">
        <v>600</v>
      </c>
      <c r="D115" s="30">
        <v>6483960</v>
      </c>
      <c r="F115" s="243"/>
    </row>
    <row r="116" spans="1:6" ht="12.75">
      <c r="A116" s="108" t="s">
        <v>425</v>
      </c>
      <c r="B116" s="41" t="s">
        <v>283</v>
      </c>
      <c r="C116" s="27"/>
      <c r="D116" s="25">
        <f>D118+D120+D124+D126+D128+D122+D140+D143</f>
        <v>12902079</v>
      </c>
      <c r="F116" s="243"/>
    </row>
    <row r="117" spans="1:6" ht="38.25">
      <c r="A117" s="108" t="s">
        <v>363</v>
      </c>
      <c r="B117" s="40" t="s">
        <v>364</v>
      </c>
      <c r="C117" s="27"/>
      <c r="D117" s="25">
        <f>D118</f>
        <v>6417054</v>
      </c>
      <c r="F117" s="243"/>
    </row>
    <row r="118" spans="1:6" ht="25.5">
      <c r="A118" s="28" t="s">
        <v>86</v>
      </c>
      <c r="B118" s="40" t="s">
        <v>364</v>
      </c>
      <c r="C118" s="27">
        <v>600</v>
      </c>
      <c r="D118" s="25">
        <v>6417054</v>
      </c>
      <c r="F118" s="243"/>
    </row>
    <row r="119" spans="1:6" ht="51">
      <c r="A119" s="108" t="s">
        <v>693</v>
      </c>
      <c r="B119" s="40" t="s">
        <v>694</v>
      </c>
      <c r="C119" s="27"/>
      <c r="D119" s="25">
        <f>D120</f>
        <v>316634</v>
      </c>
      <c r="F119" s="243"/>
    </row>
    <row r="120" spans="1:6" ht="25.5">
      <c r="A120" s="28" t="s">
        <v>86</v>
      </c>
      <c r="B120" s="40" t="s">
        <v>694</v>
      </c>
      <c r="C120" s="27">
        <v>600</v>
      </c>
      <c r="D120" s="25">
        <v>316634</v>
      </c>
      <c r="F120" s="243"/>
    </row>
    <row r="121" spans="1:6" ht="25.5" hidden="1">
      <c r="A121" s="353" t="s">
        <v>667</v>
      </c>
      <c r="B121" s="40" t="s">
        <v>668</v>
      </c>
      <c r="C121" s="27"/>
      <c r="D121" s="25">
        <f>D122</f>
        <v>0</v>
      </c>
      <c r="F121" s="243"/>
    </row>
    <row r="122" spans="1:6" ht="25.5" hidden="1">
      <c r="A122" s="28" t="s">
        <v>86</v>
      </c>
      <c r="B122" s="40" t="s">
        <v>668</v>
      </c>
      <c r="C122" s="27">
        <v>600</v>
      </c>
      <c r="D122" s="25"/>
      <c r="F122" s="243"/>
    </row>
    <row r="123" spans="1:6" ht="38.25">
      <c r="A123" s="353" t="s">
        <v>274</v>
      </c>
      <c r="B123" s="40" t="s">
        <v>284</v>
      </c>
      <c r="C123" s="27"/>
      <c r="D123" s="25">
        <f>D124</f>
        <v>3068740</v>
      </c>
      <c r="F123" s="243"/>
    </row>
    <row r="124" spans="1:6" ht="25.5">
      <c r="A124" s="28" t="s">
        <v>86</v>
      </c>
      <c r="B124" s="40" t="s">
        <v>284</v>
      </c>
      <c r="C124" s="27">
        <v>600</v>
      </c>
      <c r="D124" s="30">
        <v>3068740</v>
      </c>
      <c r="F124" s="243"/>
    </row>
    <row r="125" spans="1:6" ht="15" customHeight="1">
      <c r="A125" s="28" t="s">
        <v>460</v>
      </c>
      <c r="B125" s="40" t="s">
        <v>362</v>
      </c>
      <c r="C125" s="27"/>
      <c r="D125" s="25">
        <f>D126</f>
        <v>1951013</v>
      </c>
      <c r="F125" s="243"/>
    </row>
    <row r="126" spans="1:6" ht="25.5">
      <c r="A126" s="28" t="s">
        <v>86</v>
      </c>
      <c r="B126" s="40" t="s">
        <v>362</v>
      </c>
      <c r="C126" s="27">
        <v>600</v>
      </c>
      <c r="D126" s="30">
        <v>1951013</v>
      </c>
      <c r="F126" s="243"/>
    </row>
    <row r="127" spans="1:6" ht="12.75">
      <c r="A127" s="108" t="s">
        <v>253</v>
      </c>
      <c r="B127" s="40" t="s">
        <v>252</v>
      </c>
      <c r="C127" s="27"/>
      <c r="D127" s="30">
        <f>D128</f>
        <v>20000</v>
      </c>
      <c r="F127" s="243"/>
    </row>
    <row r="128" spans="1:6" ht="12.75">
      <c r="A128" s="28" t="s">
        <v>77</v>
      </c>
      <c r="B128" s="40" t="s">
        <v>252</v>
      </c>
      <c r="C128" s="27">
        <v>300</v>
      </c>
      <c r="D128" s="30">
        <v>20000</v>
      </c>
      <c r="F128" s="243"/>
    </row>
    <row r="129" spans="1:6" ht="63.75">
      <c r="A129" s="108" t="s">
        <v>874</v>
      </c>
      <c r="B129" s="40" t="s">
        <v>875</v>
      </c>
      <c r="C129" s="27"/>
      <c r="D129" s="30">
        <f>D130+D134+D132</f>
        <v>65915664</v>
      </c>
      <c r="F129" s="243"/>
    </row>
    <row r="130" spans="1:6" ht="38.25">
      <c r="A130" s="28" t="s">
        <v>942</v>
      </c>
      <c r="B130" s="40" t="s">
        <v>958</v>
      </c>
      <c r="C130" s="27"/>
      <c r="D130" s="30">
        <f>D131</f>
        <v>63766132</v>
      </c>
      <c r="F130" s="243"/>
    </row>
    <row r="131" spans="1:6" ht="25.5">
      <c r="A131" s="28" t="s">
        <v>86</v>
      </c>
      <c r="B131" s="40" t="s">
        <v>958</v>
      </c>
      <c r="C131" s="27" t="s">
        <v>75</v>
      </c>
      <c r="D131" s="30">
        <v>63766132</v>
      </c>
      <c r="F131" s="243"/>
    </row>
    <row r="132" spans="1:6" ht="25.5">
      <c r="A132" s="28" t="s">
        <v>904</v>
      </c>
      <c r="B132" s="40" t="s">
        <v>905</v>
      </c>
      <c r="C132" s="27"/>
      <c r="D132" s="30">
        <f>D133</f>
        <v>2106541</v>
      </c>
      <c r="F132" s="243"/>
    </row>
    <row r="133" spans="1:6" ht="25.5">
      <c r="A133" s="28" t="s">
        <v>86</v>
      </c>
      <c r="B133" s="40" t="s">
        <v>905</v>
      </c>
      <c r="C133" s="27">
        <v>600</v>
      </c>
      <c r="D133" s="30">
        <v>2106541</v>
      </c>
      <c r="F133" s="243"/>
    </row>
    <row r="134" spans="1:6" ht="25.5">
      <c r="A134" s="354" t="s">
        <v>878</v>
      </c>
      <c r="B134" s="40" t="s">
        <v>879</v>
      </c>
      <c r="C134" s="27"/>
      <c r="D134" s="30">
        <f>D135</f>
        <v>42991</v>
      </c>
      <c r="F134" s="243"/>
    </row>
    <row r="135" spans="1:6" ht="25.5">
      <c r="A135" s="28" t="s">
        <v>86</v>
      </c>
      <c r="B135" s="40" t="s">
        <v>879</v>
      </c>
      <c r="C135" s="27" t="s">
        <v>75</v>
      </c>
      <c r="D135" s="30">
        <v>42991</v>
      </c>
      <c r="F135" s="243"/>
    </row>
    <row r="136" spans="1:7" ht="25.5" hidden="1">
      <c r="A136" s="346" t="s">
        <v>460</v>
      </c>
      <c r="B136" s="40" t="s">
        <v>820</v>
      </c>
      <c r="C136" s="27"/>
      <c r="D136" s="30">
        <f>D137</f>
        <v>0</v>
      </c>
      <c r="E136" s="5"/>
      <c r="F136" s="243"/>
      <c r="G136" s="5"/>
    </row>
    <row r="137" spans="1:7" ht="25.5" hidden="1">
      <c r="A137" s="28" t="s">
        <v>86</v>
      </c>
      <c r="B137" s="40" t="s">
        <v>820</v>
      </c>
      <c r="C137" s="27">
        <v>600</v>
      </c>
      <c r="D137" s="30"/>
      <c r="E137" s="5"/>
      <c r="F137" s="243"/>
      <c r="G137" s="5"/>
    </row>
    <row r="138" spans="1:7" ht="14.25" customHeight="1">
      <c r="A138" s="347" t="s">
        <v>945</v>
      </c>
      <c r="B138" s="34" t="s">
        <v>944</v>
      </c>
      <c r="C138" s="35"/>
      <c r="D138" s="30">
        <f>D139</f>
        <v>1128638</v>
      </c>
      <c r="E138" s="5"/>
      <c r="F138" s="243"/>
      <c r="G138" s="5"/>
    </row>
    <row r="139" spans="1:7" ht="38.25">
      <c r="A139" s="347" t="s">
        <v>963</v>
      </c>
      <c r="B139" s="34" t="s">
        <v>964</v>
      </c>
      <c r="C139" s="35"/>
      <c r="D139" s="30">
        <f>D140</f>
        <v>1128638</v>
      </c>
      <c r="E139" s="5"/>
      <c r="F139" s="243"/>
      <c r="G139" s="5"/>
    </row>
    <row r="140" spans="1:7" ht="25.5">
      <c r="A140" s="355" t="s">
        <v>86</v>
      </c>
      <c r="B140" s="34" t="s">
        <v>964</v>
      </c>
      <c r="C140" s="35">
        <v>600</v>
      </c>
      <c r="D140" s="30">
        <v>1128638</v>
      </c>
      <c r="E140" s="5"/>
      <c r="F140" s="243"/>
      <c r="G140" s="5"/>
    </row>
    <row r="141" spans="1:7" ht="12.75" hidden="1">
      <c r="A141" s="347" t="s">
        <v>102</v>
      </c>
      <c r="B141" s="34" t="s">
        <v>58</v>
      </c>
      <c r="C141" s="35"/>
      <c r="D141" s="30">
        <f>D142</f>
        <v>0</v>
      </c>
      <c r="E141" s="5"/>
      <c r="F141" s="243"/>
      <c r="G141" s="5"/>
    </row>
    <row r="142" spans="1:7" ht="25.5" hidden="1">
      <c r="A142" s="347" t="s">
        <v>147</v>
      </c>
      <c r="B142" s="34" t="s">
        <v>59</v>
      </c>
      <c r="C142" s="35"/>
      <c r="D142" s="30">
        <f>D143</f>
        <v>0</v>
      </c>
      <c r="E142" s="5"/>
      <c r="F142" s="243"/>
      <c r="G142" s="5"/>
    </row>
    <row r="143" spans="1:7" ht="25.5" hidden="1">
      <c r="A143" s="355" t="s">
        <v>86</v>
      </c>
      <c r="B143" s="34" t="s">
        <v>59</v>
      </c>
      <c r="C143" s="35">
        <v>600</v>
      </c>
      <c r="D143" s="30"/>
      <c r="E143" s="5"/>
      <c r="F143" s="243"/>
      <c r="G143" s="5"/>
    </row>
    <row r="144" spans="1:7" ht="38.25">
      <c r="A144" s="105" t="s">
        <v>5</v>
      </c>
      <c r="B144" s="41" t="s">
        <v>285</v>
      </c>
      <c r="C144" s="27" t="s">
        <v>83</v>
      </c>
      <c r="D144" s="25">
        <f>D145+D152+D148</f>
        <v>17483609.810000002</v>
      </c>
      <c r="E144" s="5"/>
      <c r="F144" s="243"/>
      <c r="G144" s="5"/>
    </row>
    <row r="145" spans="1:7" ht="25.5">
      <c r="A145" s="108" t="s">
        <v>426</v>
      </c>
      <c r="B145" s="40" t="s">
        <v>286</v>
      </c>
      <c r="C145" s="27"/>
      <c r="D145" s="25">
        <f>D146</f>
        <v>8283824</v>
      </c>
      <c r="E145" s="5"/>
      <c r="F145" s="243"/>
      <c r="G145" s="5"/>
    </row>
    <row r="146" spans="1:7" ht="14.25" customHeight="1">
      <c r="A146" s="28" t="s">
        <v>460</v>
      </c>
      <c r="B146" s="40" t="s">
        <v>287</v>
      </c>
      <c r="C146" s="27" t="s">
        <v>83</v>
      </c>
      <c r="D146" s="25">
        <f>D147</f>
        <v>8283824</v>
      </c>
      <c r="E146" s="5"/>
      <c r="F146" s="243"/>
      <c r="G146" s="5"/>
    </row>
    <row r="147" spans="1:7" ht="25.5">
      <c r="A147" s="28" t="s">
        <v>86</v>
      </c>
      <c r="B147" s="40" t="s">
        <v>287</v>
      </c>
      <c r="C147" s="27">
        <v>600</v>
      </c>
      <c r="D147" s="30">
        <v>8283824</v>
      </c>
      <c r="E147" s="5"/>
      <c r="F147" s="243"/>
      <c r="G147" s="5"/>
    </row>
    <row r="148" spans="1:7" ht="25.5">
      <c r="A148" s="28" t="s">
        <v>880</v>
      </c>
      <c r="B148" s="40" t="s">
        <v>881</v>
      </c>
      <c r="C148" s="27"/>
      <c r="D148" s="30">
        <f>D149</f>
        <v>9199785.81</v>
      </c>
      <c r="E148" s="5"/>
      <c r="F148" s="243"/>
      <c r="G148" s="5"/>
    </row>
    <row r="149" spans="1:7" ht="12.75">
      <c r="A149" s="28" t="s">
        <v>195</v>
      </c>
      <c r="B149" s="40" t="s">
        <v>882</v>
      </c>
      <c r="C149" s="27"/>
      <c r="D149" s="30">
        <f>D150</f>
        <v>9199785.81</v>
      </c>
      <c r="E149" s="5"/>
      <c r="F149" s="243"/>
      <c r="G149" s="5"/>
    </row>
    <row r="150" spans="1:7" ht="25.5">
      <c r="A150" s="28" t="s">
        <v>86</v>
      </c>
      <c r="B150" s="40" t="s">
        <v>882</v>
      </c>
      <c r="C150" s="27">
        <v>600</v>
      </c>
      <c r="D150" s="30">
        <v>9199785.81</v>
      </c>
      <c r="E150" s="5"/>
      <c r="F150" s="243"/>
      <c r="G150" s="5"/>
    </row>
    <row r="151" spans="1:7" ht="12.75" hidden="1">
      <c r="A151" s="346" t="s">
        <v>101</v>
      </c>
      <c r="B151" s="40" t="s">
        <v>655</v>
      </c>
      <c r="C151" s="27"/>
      <c r="D151" s="25">
        <f>D152</f>
        <v>0</v>
      </c>
      <c r="E151" s="5"/>
      <c r="F151" s="243"/>
      <c r="G151" s="5"/>
    </row>
    <row r="152" spans="1:7" ht="25.5" hidden="1">
      <c r="A152" s="346" t="s">
        <v>713</v>
      </c>
      <c r="B152" s="40" t="s">
        <v>656</v>
      </c>
      <c r="C152" s="27"/>
      <c r="D152" s="25">
        <f>D153</f>
        <v>0</v>
      </c>
      <c r="E152" s="5"/>
      <c r="F152" s="243"/>
      <c r="G152" s="5"/>
    </row>
    <row r="153" spans="1:7" ht="25.5" hidden="1">
      <c r="A153" s="28" t="s">
        <v>86</v>
      </c>
      <c r="B153" s="40" t="s">
        <v>656</v>
      </c>
      <c r="C153" s="27">
        <v>600</v>
      </c>
      <c r="D153" s="30"/>
      <c r="E153" s="5"/>
      <c r="F153" s="243"/>
      <c r="G153" s="5"/>
    </row>
    <row r="154" spans="1:7" ht="51" hidden="1">
      <c r="A154" s="105" t="s">
        <v>431</v>
      </c>
      <c r="B154" s="41" t="s">
        <v>432</v>
      </c>
      <c r="C154" s="24"/>
      <c r="D154" s="25">
        <f>D155</f>
        <v>0</v>
      </c>
      <c r="E154" s="5"/>
      <c r="F154" s="243"/>
      <c r="G154" s="5"/>
    </row>
    <row r="155" spans="1:7" ht="38.25" hidden="1">
      <c r="A155" s="28" t="s">
        <v>474</v>
      </c>
      <c r="B155" s="40" t="s">
        <v>433</v>
      </c>
      <c r="C155" s="27"/>
      <c r="D155" s="30">
        <f>D156</f>
        <v>0</v>
      </c>
      <c r="E155" s="5"/>
      <c r="F155" s="243"/>
      <c r="G155" s="5"/>
    </row>
    <row r="156" spans="1:7" ht="25.5" hidden="1">
      <c r="A156" s="108" t="s">
        <v>200</v>
      </c>
      <c r="B156" s="40" t="s">
        <v>434</v>
      </c>
      <c r="C156" s="27"/>
      <c r="D156" s="30">
        <f>D157</f>
        <v>0</v>
      </c>
      <c r="E156" s="5"/>
      <c r="F156" s="243"/>
      <c r="G156" s="5"/>
    </row>
    <row r="157" spans="1:7" ht="25.5" hidden="1">
      <c r="A157" s="28" t="s">
        <v>202</v>
      </c>
      <c r="B157" s="40" t="s">
        <v>434</v>
      </c>
      <c r="C157" s="27">
        <v>600</v>
      </c>
      <c r="D157" s="30"/>
      <c r="E157" s="5"/>
      <c r="F157" s="243"/>
      <c r="G157" s="5"/>
    </row>
    <row r="158" spans="1:7" ht="38.25">
      <c r="A158" s="104" t="s">
        <v>960</v>
      </c>
      <c r="B158" s="310" t="s">
        <v>8</v>
      </c>
      <c r="C158" s="20" t="s">
        <v>83</v>
      </c>
      <c r="D158" s="22">
        <f>D159</f>
        <v>1527435</v>
      </c>
      <c r="E158" s="5"/>
      <c r="F158" s="243"/>
      <c r="G158" s="5"/>
    </row>
    <row r="159" spans="1:7" ht="51" customHeight="1">
      <c r="A159" s="105" t="s">
        <v>961</v>
      </c>
      <c r="B159" s="40" t="s">
        <v>9</v>
      </c>
      <c r="C159" s="27" t="s">
        <v>83</v>
      </c>
      <c r="D159" s="25">
        <f>D160</f>
        <v>1527435</v>
      </c>
      <c r="E159" s="5"/>
      <c r="F159" s="243"/>
      <c r="G159" s="5"/>
    </row>
    <row r="160" spans="1:7" ht="25.5">
      <c r="A160" s="108" t="s">
        <v>35</v>
      </c>
      <c r="B160" s="40" t="s">
        <v>10</v>
      </c>
      <c r="C160" s="27"/>
      <c r="D160" s="25">
        <f>D161</f>
        <v>1527435</v>
      </c>
      <c r="E160" s="5"/>
      <c r="F160" s="243"/>
      <c r="G160" s="5"/>
    </row>
    <row r="161" spans="1:6" ht="12.75">
      <c r="A161" s="28" t="s">
        <v>262</v>
      </c>
      <c r="B161" s="40" t="s">
        <v>11</v>
      </c>
      <c r="C161" s="27" t="s">
        <v>83</v>
      </c>
      <c r="D161" s="25">
        <f>SUM(D162:D163)</f>
        <v>1527435</v>
      </c>
      <c r="F161" s="243"/>
    </row>
    <row r="162" spans="1:6" ht="25.5">
      <c r="A162" s="28" t="s">
        <v>209</v>
      </c>
      <c r="B162" s="40" t="s">
        <v>11</v>
      </c>
      <c r="C162" s="27" t="s">
        <v>70</v>
      </c>
      <c r="D162" s="30">
        <v>930876</v>
      </c>
      <c r="F162" s="243"/>
    </row>
    <row r="163" spans="1:6" ht="12.75">
      <c r="A163" s="85" t="s">
        <v>73</v>
      </c>
      <c r="B163" s="51" t="s">
        <v>11</v>
      </c>
      <c r="C163" s="50">
        <v>800</v>
      </c>
      <c r="D163" s="52">
        <v>596559</v>
      </c>
      <c r="F163" s="243"/>
    </row>
    <row r="164" spans="1:6" ht="40.5" customHeight="1">
      <c r="A164" s="356" t="s">
        <v>917</v>
      </c>
      <c r="B164" s="133" t="s">
        <v>918</v>
      </c>
      <c r="C164" s="134"/>
      <c r="D164" s="135">
        <f>D165</f>
        <v>171178310</v>
      </c>
      <c r="F164" s="243"/>
    </row>
    <row r="165" spans="1:6" ht="19.5" customHeight="1">
      <c r="A165" s="357" t="s">
        <v>941</v>
      </c>
      <c r="B165" s="68" t="s">
        <v>949</v>
      </c>
      <c r="C165" s="44"/>
      <c r="D165" s="45">
        <f>D167</f>
        <v>171178310</v>
      </c>
      <c r="F165" s="243"/>
    </row>
    <row r="166" spans="1:6" ht="12.75">
      <c r="A166" s="357" t="s">
        <v>950</v>
      </c>
      <c r="B166" s="68" t="s">
        <v>959</v>
      </c>
      <c r="C166" s="44"/>
      <c r="D166" s="45">
        <f>D167</f>
        <v>171178310</v>
      </c>
      <c r="F166" s="243"/>
    </row>
    <row r="167" spans="1:6" ht="25.5">
      <c r="A167" s="108" t="s">
        <v>951</v>
      </c>
      <c r="B167" s="64" t="s">
        <v>940</v>
      </c>
      <c r="C167" s="44"/>
      <c r="D167" s="45">
        <f>D168</f>
        <v>171178310</v>
      </c>
      <c r="F167" s="243"/>
    </row>
    <row r="168" spans="1:6" ht="25.5">
      <c r="A168" s="358" t="s">
        <v>209</v>
      </c>
      <c r="B168" s="64" t="s">
        <v>940</v>
      </c>
      <c r="C168" s="253">
        <v>200</v>
      </c>
      <c r="D168" s="255">
        <v>171178310</v>
      </c>
      <c r="F168" s="243"/>
    </row>
    <row r="169" spans="1:6" ht="38.25">
      <c r="A169" s="104" t="s">
        <v>445</v>
      </c>
      <c r="B169" s="310" t="s">
        <v>32</v>
      </c>
      <c r="C169" s="20"/>
      <c r="D169" s="22">
        <f>D170+D184+D196</f>
        <v>41487229.120000005</v>
      </c>
      <c r="F169" s="243"/>
    </row>
    <row r="170" spans="1:6" ht="51" customHeight="1">
      <c r="A170" s="105" t="s">
        <v>196</v>
      </c>
      <c r="B170" s="40" t="s">
        <v>197</v>
      </c>
      <c r="C170" s="70"/>
      <c r="D170" s="25">
        <f>D171+D174+D177</f>
        <v>32134045.560000002</v>
      </c>
      <c r="F170" s="243"/>
    </row>
    <row r="171" spans="1:6" ht="25.5">
      <c r="A171" s="108" t="s">
        <v>921</v>
      </c>
      <c r="B171" s="41" t="s">
        <v>922</v>
      </c>
      <c r="C171" s="27"/>
      <c r="D171" s="30">
        <f>D172</f>
        <v>500000</v>
      </c>
      <c r="F171" s="243"/>
    </row>
    <row r="172" spans="1:6" ht="20.25" customHeight="1">
      <c r="A172" s="108" t="s">
        <v>923</v>
      </c>
      <c r="B172" s="40" t="s">
        <v>956</v>
      </c>
      <c r="C172" s="27"/>
      <c r="D172" s="30">
        <f>D173</f>
        <v>500000</v>
      </c>
      <c r="F172" s="243"/>
    </row>
    <row r="173" spans="1:6" ht="12.75">
      <c r="A173" s="28" t="s">
        <v>77</v>
      </c>
      <c r="B173" s="40" t="s">
        <v>956</v>
      </c>
      <c r="C173" s="27">
        <v>300</v>
      </c>
      <c r="D173" s="30">
        <v>500000</v>
      </c>
      <c r="F173" s="243"/>
    </row>
    <row r="174" spans="1:6" ht="25.5">
      <c r="A174" s="359" t="s">
        <v>977</v>
      </c>
      <c r="B174" s="40" t="s">
        <v>978</v>
      </c>
      <c r="C174" s="70"/>
      <c r="D174" s="25">
        <f>D175</f>
        <v>150000</v>
      </c>
      <c r="F174" s="243"/>
    </row>
    <row r="175" spans="1:6" ht="25.5">
      <c r="A175" s="359" t="s">
        <v>913</v>
      </c>
      <c r="B175" s="40" t="s">
        <v>979</v>
      </c>
      <c r="C175" s="70"/>
      <c r="D175" s="25">
        <f>D176</f>
        <v>150000</v>
      </c>
      <c r="F175" s="243"/>
    </row>
    <row r="176" spans="1:6" ht="25.5">
      <c r="A176" s="359" t="s">
        <v>209</v>
      </c>
      <c r="B176" s="40" t="s">
        <v>979</v>
      </c>
      <c r="C176" s="27">
        <v>200</v>
      </c>
      <c r="D176" s="25">
        <v>150000</v>
      </c>
      <c r="F176" s="243"/>
    </row>
    <row r="177" spans="1:6" ht="25.5">
      <c r="A177" s="346" t="s">
        <v>696</v>
      </c>
      <c r="B177" s="40" t="s">
        <v>60</v>
      </c>
      <c r="C177" s="70"/>
      <c r="D177" s="25">
        <f>D178+D180+D182</f>
        <v>31484045.560000002</v>
      </c>
      <c r="F177" s="243"/>
    </row>
    <row r="178" spans="1:6" ht="25.5">
      <c r="A178" s="346" t="s">
        <v>88</v>
      </c>
      <c r="B178" s="40" t="s">
        <v>657</v>
      </c>
      <c r="C178" s="70"/>
      <c r="D178" s="25">
        <f>D179</f>
        <v>15191255.57</v>
      </c>
      <c r="F178" s="243"/>
    </row>
    <row r="179" spans="1:6" ht="25.5">
      <c r="A179" s="28" t="s">
        <v>202</v>
      </c>
      <c r="B179" s="40" t="s">
        <v>657</v>
      </c>
      <c r="C179" s="27">
        <v>400</v>
      </c>
      <c r="D179" s="25">
        <v>15191255.57</v>
      </c>
      <c r="F179" s="243"/>
    </row>
    <row r="180" spans="1:6" ht="25.5">
      <c r="A180" s="346" t="s">
        <v>89</v>
      </c>
      <c r="B180" s="40" t="s">
        <v>658</v>
      </c>
      <c r="C180" s="70"/>
      <c r="D180" s="25">
        <f>D181</f>
        <v>8916867.56</v>
      </c>
      <c r="F180" s="243"/>
    </row>
    <row r="181" spans="1:6" ht="20.25" customHeight="1">
      <c r="A181" s="28" t="s">
        <v>202</v>
      </c>
      <c r="B181" s="40" t="s">
        <v>658</v>
      </c>
      <c r="C181" s="27">
        <v>400</v>
      </c>
      <c r="D181" s="25">
        <v>8916867.56</v>
      </c>
      <c r="F181" s="243"/>
    </row>
    <row r="182" spans="1:6" ht="51">
      <c r="A182" s="108" t="s">
        <v>63</v>
      </c>
      <c r="B182" s="40" t="s">
        <v>271</v>
      </c>
      <c r="C182" s="70"/>
      <c r="D182" s="25">
        <f>D183</f>
        <v>7375922.43</v>
      </c>
      <c r="F182" s="243"/>
    </row>
    <row r="183" spans="1:6" ht="20.25" customHeight="1">
      <c r="A183" s="28" t="s">
        <v>202</v>
      </c>
      <c r="B183" s="40" t="s">
        <v>271</v>
      </c>
      <c r="C183" s="27">
        <v>400</v>
      </c>
      <c r="D183" s="30">
        <v>7375922.43</v>
      </c>
      <c r="F183" s="243"/>
    </row>
    <row r="184" spans="1:7" ht="51">
      <c r="A184" s="105" t="s">
        <v>446</v>
      </c>
      <c r="B184" s="41" t="s">
        <v>520</v>
      </c>
      <c r="C184" s="70"/>
      <c r="D184" s="25">
        <f>D185+D188+D192</f>
        <v>9317702</v>
      </c>
      <c r="E184" s="313"/>
      <c r="F184" s="243"/>
      <c r="G184" s="312"/>
    </row>
    <row r="185" spans="1:7" ht="25.5">
      <c r="A185" s="108" t="s">
        <v>215</v>
      </c>
      <c r="B185" s="40" t="s">
        <v>248</v>
      </c>
      <c r="C185" s="70"/>
      <c r="D185" s="25">
        <f>D186</f>
        <v>662328</v>
      </c>
      <c r="E185" s="313"/>
      <c r="F185" s="243"/>
      <c r="G185" s="312"/>
    </row>
    <row r="186" spans="1:6" ht="12.75">
      <c r="A186" s="108" t="s">
        <v>247</v>
      </c>
      <c r="B186" s="40" t="s">
        <v>246</v>
      </c>
      <c r="C186" s="70"/>
      <c r="D186" s="25">
        <f>SUM(D187:D187)</f>
        <v>662328</v>
      </c>
      <c r="F186" s="243"/>
    </row>
    <row r="187" spans="1:6" ht="25.5">
      <c r="A187" s="28" t="s">
        <v>209</v>
      </c>
      <c r="B187" s="40" t="s">
        <v>246</v>
      </c>
      <c r="C187" s="27">
        <v>200</v>
      </c>
      <c r="D187" s="30">
        <v>662328</v>
      </c>
      <c r="F187" s="243"/>
    </row>
    <row r="188" spans="1:6" ht="25.5">
      <c r="A188" s="108" t="s">
        <v>329</v>
      </c>
      <c r="B188" s="40" t="s">
        <v>420</v>
      </c>
      <c r="C188" s="27"/>
      <c r="D188" s="25">
        <f>D189</f>
        <v>8655374</v>
      </c>
      <c r="F188" s="243"/>
    </row>
    <row r="189" spans="1:6" ht="12.75">
      <c r="A189" s="108" t="s">
        <v>680</v>
      </c>
      <c r="B189" s="40" t="s">
        <v>421</v>
      </c>
      <c r="C189" s="27" t="s">
        <v>83</v>
      </c>
      <c r="D189" s="25">
        <f>SUM(D190:D191)</f>
        <v>8655374</v>
      </c>
      <c r="F189" s="243"/>
    </row>
    <row r="190" spans="1:6" ht="25.5">
      <c r="A190" s="28" t="s">
        <v>209</v>
      </c>
      <c r="B190" s="40" t="s">
        <v>421</v>
      </c>
      <c r="C190" s="27">
        <v>200</v>
      </c>
      <c r="D190" s="30">
        <v>3121193</v>
      </c>
      <c r="F190" s="243"/>
    </row>
    <row r="191" spans="1:6" ht="12.75">
      <c r="A191" s="28" t="s">
        <v>73</v>
      </c>
      <c r="B191" s="40" t="s">
        <v>421</v>
      </c>
      <c r="C191" s="27">
        <v>800</v>
      </c>
      <c r="D191" s="30">
        <v>5534181</v>
      </c>
      <c r="F191" s="243"/>
    </row>
    <row r="192" spans="1:6" ht="25.5" hidden="1">
      <c r="A192" s="108" t="s">
        <v>870</v>
      </c>
      <c r="B192" s="40" t="s">
        <v>871</v>
      </c>
      <c r="C192" s="70"/>
      <c r="D192" s="30">
        <f>D194</f>
        <v>0</v>
      </c>
      <c r="F192" s="243"/>
    </row>
    <row r="193" spans="1:6" ht="12.75" hidden="1">
      <c r="A193" s="108" t="s">
        <v>872</v>
      </c>
      <c r="B193" s="40" t="s">
        <v>873</v>
      </c>
      <c r="C193" s="70"/>
      <c r="D193" s="30">
        <f>D194</f>
        <v>0</v>
      </c>
      <c r="F193" s="243"/>
    </row>
    <row r="194" spans="1:7" ht="25.5" hidden="1">
      <c r="A194" s="108" t="s">
        <v>209</v>
      </c>
      <c r="B194" s="40" t="s">
        <v>873</v>
      </c>
      <c r="C194" s="27" t="s">
        <v>70</v>
      </c>
      <c r="D194" s="30"/>
      <c r="E194" s="315"/>
      <c r="F194" s="243"/>
      <c r="G194" s="312"/>
    </row>
    <row r="195" spans="1:7" ht="25.5">
      <c r="A195" s="105" t="s">
        <v>971</v>
      </c>
      <c r="B195" s="64" t="s">
        <v>974</v>
      </c>
      <c r="C195" s="44"/>
      <c r="D195" s="45">
        <f>D196</f>
        <v>35481.56</v>
      </c>
      <c r="E195" s="315"/>
      <c r="F195" s="243"/>
      <c r="G195" s="312"/>
    </row>
    <row r="196" spans="1:7" ht="12.75">
      <c r="A196" s="108" t="s">
        <v>972</v>
      </c>
      <c r="B196" s="64" t="s">
        <v>975</v>
      </c>
      <c r="C196" s="44"/>
      <c r="D196" s="45">
        <f>D197</f>
        <v>35481.56</v>
      </c>
      <c r="E196" s="315"/>
      <c r="F196" s="243"/>
      <c r="G196" s="312"/>
    </row>
    <row r="197" spans="1:6" ht="12.75">
      <c r="A197" s="108" t="s">
        <v>973</v>
      </c>
      <c r="B197" s="64" t="s">
        <v>976</v>
      </c>
      <c r="C197" s="44"/>
      <c r="D197" s="45">
        <f>D198</f>
        <v>35481.56</v>
      </c>
      <c r="F197" s="243"/>
    </row>
    <row r="198" spans="1:6" ht="25.5">
      <c r="A198" s="108" t="s">
        <v>209</v>
      </c>
      <c r="B198" s="64" t="s">
        <v>976</v>
      </c>
      <c r="C198" s="44" t="s">
        <v>70</v>
      </c>
      <c r="D198" s="45">
        <v>35481.56</v>
      </c>
      <c r="F198" s="243"/>
    </row>
    <row r="199" spans="1:6" ht="41.25" customHeight="1">
      <c r="A199" s="104" t="s">
        <v>405</v>
      </c>
      <c r="B199" s="310" t="s">
        <v>404</v>
      </c>
      <c r="C199" s="20" t="s">
        <v>83</v>
      </c>
      <c r="D199" s="22">
        <f>D200+D213</f>
        <v>2980492</v>
      </c>
      <c r="F199" s="243"/>
    </row>
    <row r="200" spans="1:6" ht="54" customHeight="1">
      <c r="A200" s="105" t="s">
        <v>328</v>
      </c>
      <c r="B200" s="41" t="s">
        <v>454</v>
      </c>
      <c r="C200" s="27" t="s">
        <v>83</v>
      </c>
      <c r="D200" s="25">
        <f>D201+D210</f>
        <v>2880492</v>
      </c>
      <c r="F200" s="243"/>
    </row>
    <row r="201" spans="1:6" ht="18" customHeight="1">
      <c r="A201" s="108" t="s">
        <v>453</v>
      </c>
      <c r="B201" s="40" t="s">
        <v>452</v>
      </c>
      <c r="C201" s="27"/>
      <c r="D201" s="25">
        <f>D204+D207+D202</f>
        <v>2830492</v>
      </c>
      <c r="F201" s="243"/>
    </row>
    <row r="202" spans="1:6" ht="12.75">
      <c r="A202" s="108" t="s">
        <v>451</v>
      </c>
      <c r="B202" s="40" t="s">
        <v>450</v>
      </c>
      <c r="C202" s="28"/>
      <c r="D202" s="25">
        <f>D203</f>
        <v>7000</v>
      </c>
      <c r="F202" s="243"/>
    </row>
    <row r="203" spans="1:6" ht="25.5">
      <c r="A203" s="28" t="s">
        <v>86</v>
      </c>
      <c r="B203" s="40" t="s">
        <v>450</v>
      </c>
      <c r="C203" s="28">
        <v>600</v>
      </c>
      <c r="D203" s="25">
        <v>7000</v>
      </c>
      <c r="F203" s="243"/>
    </row>
    <row r="204" spans="1:6" ht="12.75">
      <c r="A204" s="353" t="s">
        <v>590</v>
      </c>
      <c r="B204" s="40" t="s">
        <v>591</v>
      </c>
      <c r="C204" s="28"/>
      <c r="D204" s="25">
        <f>SUM(D205:D206)</f>
        <v>959987</v>
      </c>
      <c r="F204" s="243"/>
    </row>
    <row r="205" spans="1:6" ht="12.75">
      <c r="A205" s="28" t="s">
        <v>77</v>
      </c>
      <c r="B205" s="40" t="s">
        <v>591</v>
      </c>
      <c r="C205" s="28">
        <v>300</v>
      </c>
      <c r="D205" s="30">
        <v>588564</v>
      </c>
      <c r="F205" s="243"/>
    </row>
    <row r="206" spans="1:6" ht="25.5">
      <c r="A206" s="28" t="s">
        <v>86</v>
      </c>
      <c r="B206" s="40" t="s">
        <v>591</v>
      </c>
      <c r="C206" s="28">
        <v>600</v>
      </c>
      <c r="D206" s="30">
        <v>371423</v>
      </c>
      <c r="F206" s="243"/>
    </row>
    <row r="207" spans="1:6" ht="12.75">
      <c r="A207" s="353" t="s">
        <v>461</v>
      </c>
      <c r="B207" s="40" t="s">
        <v>260</v>
      </c>
      <c r="C207" s="28"/>
      <c r="D207" s="25">
        <f>D208+D209</f>
        <v>1863505</v>
      </c>
      <c r="F207" s="243"/>
    </row>
    <row r="208" spans="1:6" ht="12.75">
      <c r="A208" s="28" t="s">
        <v>77</v>
      </c>
      <c r="B208" s="40" t="s">
        <v>260</v>
      </c>
      <c r="C208" s="28">
        <v>300</v>
      </c>
      <c r="D208" s="25">
        <v>1142508</v>
      </c>
      <c r="F208" s="243"/>
    </row>
    <row r="209" spans="1:7" ht="25.5">
      <c r="A209" s="28" t="s">
        <v>86</v>
      </c>
      <c r="B209" s="40" t="s">
        <v>260</v>
      </c>
      <c r="C209" s="28">
        <v>600</v>
      </c>
      <c r="D209" s="30">
        <v>720997</v>
      </c>
      <c r="E209" s="311"/>
      <c r="F209" s="243"/>
      <c r="G209" s="312"/>
    </row>
    <row r="210" spans="1:6" ht="25.5">
      <c r="A210" s="108" t="s">
        <v>699</v>
      </c>
      <c r="B210" s="40" t="s">
        <v>700</v>
      </c>
      <c r="C210" s="27"/>
      <c r="D210" s="25">
        <f>D211</f>
        <v>50000</v>
      </c>
      <c r="F210" s="243"/>
    </row>
    <row r="211" spans="1:6" ht="12.75">
      <c r="A211" s="108" t="s">
        <v>702</v>
      </c>
      <c r="B211" s="40" t="s">
        <v>701</v>
      </c>
      <c r="C211" s="27"/>
      <c r="D211" s="25">
        <f>D212</f>
        <v>50000</v>
      </c>
      <c r="F211" s="243"/>
    </row>
    <row r="212" spans="1:6" ht="25.5">
      <c r="A212" s="28" t="s">
        <v>209</v>
      </c>
      <c r="B212" s="40" t="s">
        <v>701</v>
      </c>
      <c r="C212" s="27">
        <v>200</v>
      </c>
      <c r="D212" s="30">
        <v>50000</v>
      </c>
      <c r="F212" s="243"/>
    </row>
    <row r="213" spans="1:7" ht="51">
      <c r="A213" s="105" t="s">
        <v>403</v>
      </c>
      <c r="B213" s="40" t="s">
        <v>229</v>
      </c>
      <c r="C213" s="27" t="s">
        <v>83</v>
      </c>
      <c r="D213" s="25">
        <f>D214</f>
        <v>100000</v>
      </c>
      <c r="E213" s="315"/>
      <c r="F213" s="243"/>
      <c r="G213" s="314"/>
    </row>
    <row r="214" spans="1:7" ht="38.25">
      <c r="A214" s="108" t="s">
        <v>228</v>
      </c>
      <c r="B214" s="40" t="s">
        <v>227</v>
      </c>
      <c r="C214" s="27"/>
      <c r="D214" s="25">
        <f>D215</f>
        <v>100000</v>
      </c>
      <c r="E214" s="311"/>
      <c r="F214" s="243"/>
      <c r="G214" s="312"/>
    </row>
    <row r="215" spans="1:6" ht="38.25">
      <c r="A215" s="108" t="s">
        <v>226</v>
      </c>
      <c r="B215" s="40" t="s">
        <v>225</v>
      </c>
      <c r="C215" s="27"/>
      <c r="D215" s="25">
        <f>D216</f>
        <v>100000</v>
      </c>
      <c r="F215" s="243"/>
    </row>
    <row r="216" spans="1:6" ht="25.5">
      <c r="A216" s="85" t="s">
        <v>209</v>
      </c>
      <c r="B216" s="51" t="s">
        <v>225</v>
      </c>
      <c r="C216" s="50">
        <v>200</v>
      </c>
      <c r="D216" s="52">
        <v>100000</v>
      </c>
      <c r="F216" s="243"/>
    </row>
    <row r="217" spans="1:6" ht="38.25">
      <c r="A217" s="104" t="s">
        <v>444</v>
      </c>
      <c r="B217" s="310" t="s">
        <v>29</v>
      </c>
      <c r="C217" s="20" t="s">
        <v>83</v>
      </c>
      <c r="D217" s="22">
        <f>D218+D231+D235</f>
        <v>7406062.03</v>
      </c>
      <c r="F217" s="243"/>
    </row>
    <row r="218" spans="1:6" ht="51">
      <c r="A218" s="105" t="s">
        <v>44</v>
      </c>
      <c r="B218" s="41" t="s">
        <v>214</v>
      </c>
      <c r="C218" s="27" t="s">
        <v>83</v>
      </c>
      <c r="D218" s="25">
        <f>D219+D223+D228</f>
        <v>5671213.23</v>
      </c>
      <c r="F218" s="243"/>
    </row>
    <row r="219" spans="1:6" ht="25.5">
      <c r="A219" s="108" t="s">
        <v>213</v>
      </c>
      <c r="B219" s="40" t="s">
        <v>212</v>
      </c>
      <c r="C219" s="27"/>
      <c r="D219" s="25">
        <f>D220</f>
        <v>1171213.23</v>
      </c>
      <c r="F219" s="243"/>
    </row>
    <row r="220" spans="1:6" ht="25.5">
      <c r="A220" s="108" t="s">
        <v>31</v>
      </c>
      <c r="B220" s="40" t="s">
        <v>211</v>
      </c>
      <c r="C220" s="27"/>
      <c r="D220" s="25">
        <f>D221+D222</f>
        <v>1171213.23</v>
      </c>
      <c r="F220" s="243"/>
    </row>
    <row r="221" spans="1:6" ht="25.5" hidden="1">
      <c r="A221" s="28" t="s">
        <v>209</v>
      </c>
      <c r="B221" s="40" t="s">
        <v>211</v>
      </c>
      <c r="C221" s="27">
        <v>200</v>
      </c>
      <c r="D221" s="30"/>
      <c r="F221" s="243"/>
    </row>
    <row r="222" spans="1:6" ht="12.75">
      <c r="A222" s="28" t="s">
        <v>73</v>
      </c>
      <c r="B222" s="40" t="s">
        <v>211</v>
      </c>
      <c r="C222" s="27">
        <v>800</v>
      </c>
      <c r="D222" s="30">
        <v>1171213.23</v>
      </c>
      <c r="F222" s="243"/>
    </row>
    <row r="223" spans="1:6" ht="25.5">
      <c r="A223" s="108" t="s">
        <v>210</v>
      </c>
      <c r="B223" s="40" t="s">
        <v>231</v>
      </c>
      <c r="C223" s="27"/>
      <c r="D223" s="25">
        <f>D226+D224</f>
        <v>4500000</v>
      </c>
      <c r="F223" s="243"/>
    </row>
    <row r="224" spans="1:6" ht="25.5" hidden="1">
      <c r="A224" s="360" t="s">
        <v>584</v>
      </c>
      <c r="B224" s="60" t="s">
        <v>142</v>
      </c>
      <c r="C224" s="59"/>
      <c r="D224" s="25">
        <f>D225</f>
        <v>0</v>
      </c>
      <c r="F224" s="243"/>
    </row>
    <row r="225" spans="1:6" ht="25.5" hidden="1">
      <c r="A225" s="61" t="s">
        <v>209</v>
      </c>
      <c r="B225" s="60" t="s">
        <v>142</v>
      </c>
      <c r="C225" s="59">
        <v>200</v>
      </c>
      <c r="D225" s="30"/>
      <c r="F225" s="243"/>
    </row>
    <row r="226" spans="1:6" ht="25.5">
      <c r="A226" s="353" t="s">
        <v>584</v>
      </c>
      <c r="B226" s="64" t="s">
        <v>583</v>
      </c>
      <c r="C226" s="27" t="s">
        <v>83</v>
      </c>
      <c r="D226" s="25">
        <f>D227</f>
        <v>4500000</v>
      </c>
      <c r="F226" s="243"/>
    </row>
    <row r="227" spans="1:6" ht="25.5">
      <c r="A227" s="28" t="s">
        <v>209</v>
      </c>
      <c r="B227" s="64" t="s">
        <v>583</v>
      </c>
      <c r="C227" s="27">
        <v>200</v>
      </c>
      <c r="D227" s="30">
        <v>4500000</v>
      </c>
      <c r="F227" s="243"/>
    </row>
    <row r="228" spans="1:6" ht="25.5" hidden="1">
      <c r="A228" s="28" t="s">
        <v>61</v>
      </c>
      <c r="B228" s="40" t="s">
        <v>62</v>
      </c>
      <c r="C228" s="27"/>
      <c r="D228" s="25">
        <f>D229</f>
        <v>0</v>
      </c>
      <c r="F228" s="243"/>
    </row>
    <row r="229" spans="1:6" ht="25.5" hidden="1">
      <c r="A229" s="108" t="s">
        <v>691</v>
      </c>
      <c r="B229" s="40" t="s">
        <v>692</v>
      </c>
      <c r="C229" s="27"/>
      <c r="D229" s="25">
        <f>D230</f>
        <v>0</v>
      </c>
      <c r="F229" s="243"/>
    </row>
    <row r="230" spans="1:6" ht="25.5" hidden="1">
      <c r="A230" s="28" t="s">
        <v>202</v>
      </c>
      <c r="B230" s="40" t="s">
        <v>692</v>
      </c>
      <c r="C230" s="27">
        <v>400</v>
      </c>
      <c r="D230" s="30"/>
      <c r="F230" s="243"/>
    </row>
    <row r="231" spans="1:6" ht="53.25" customHeight="1">
      <c r="A231" s="105" t="s">
        <v>241</v>
      </c>
      <c r="B231" s="41" t="s">
        <v>30</v>
      </c>
      <c r="C231" s="27"/>
      <c r="D231" s="25">
        <f>D232</f>
        <v>200272</v>
      </c>
      <c r="F231" s="243"/>
    </row>
    <row r="232" spans="1:6" ht="38.25">
      <c r="A232" s="108" t="s">
        <v>94</v>
      </c>
      <c r="B232" s="40" t="s">
        <v>415</v>
      </c>
      <c r="C232" s="27"/>
      <c r="D232" s="25">
        <f>D233</f>
        <v>200272</v>
      </c>
      <c r="F232" s="243"/>
    </row>
    <row r="233" spans="1:6" ht="25.5">
      <c r="A233" s="108" t="s">
        <v>324</v>
      </c>
      <c r="B233" s="40" t="s">
        <v>323</v>
      </c>
      <c r="C233" s="27"/>
      <c r="D233" s="25">
        <f>D234</f>
        <v>200272</v>
      </c>
      <c r="F233" s="243"/>
    </row>
    <row r="234" spans="1:6" ht="12.75">
      <c r="A234" s="108" t="s">
        <v>73</v>
      </c>
      <c r="B234" s="40" t="s">
        <v>323</v>
      </c>
      <c r="C234" s="27">
        <v>800</v>
      </c>
      <c r="D234" s="25">
        <v>200272</v>
      </c>
      <c r="F234" s="243"/>
    </row>
    <row r="235" spans="1:6" ht="25.5">
      <c r="A235" s="348" t="s">
        <v>830</v>
      </c>
      <c r="B235" s="41" t="s">
        <v>844</v>
      </c>
      <c r="C235" s="24"/>
      <c r="D235" s="25">
        <f>D236</f>
        <v>1534576.8</v>
      </c>
      <c r="F235" s="243"/>
    </row>
    <row r="236" spans="1:6" ht="25.5">
      <c r="A236" s="108" t="s">
        <v>831</v>
      </c>
      <c r="B236" s="40" t="s">
        <v>845</v>
      </c>
      <c r="C236" s="27"/>
      <c r="D236" s="25">
        <f>D237</f>
        <v>1534576.8</v>
      </c>
      <c r="F236" s="243"/>
    </row>
    <row r="237" spans="1:6" ht="12.75">
      <c r="A237" s="108" t="s">
        <v>832</v>
      </c>
      <c r="B237" s="40" t="s">
        <v>846</v>
      </c>
      <c r="C237" s="27"/>
      <c r="D237" s="25">
        <f>D238</f>
        <v>1534576.8</v>
      </c>
      <c r="F237" s="243"/>
    </row>
    <row r="238" spans="1:6" ht="25.5">
      <c r="A238" s="108" t="s">
        <v>209</v>
      </c>
      <c r="B238" s="40" t="s">
        <v>846</v>
      </c>
      <c r="C238" s="27">
        <v>200</v>
      </c>
      <c r="D238" s="25">
        <v>1534576.8</v>
      </c>
      <c r="F238" s="243"/>
    </row>
    <row r="239" spans="1:6" ht="38.25">
      <c r="A239" s="104" t="s">
        <v>275</v>
      </c>
      <c r="B239" s="20" t="s">
        <v>12</v>
      </c>
      <c r="C239" s="20"/>
      <c r="D239" s="22">
        <f>D240</f>
        <v>384700</v>
      </c>
      <c r="F239" s="243"/>
    </row>
    <row r="240" spans="1:6" ht="51">
      <c r="A240" s="105" t="s">
        <v>276</v>
      </c>
      <c r="B240" s="27" t="s">
        <v>13</v>
      </c>
      <c r="C240" s="27"/>
      <c r="D240" s="25">
        <f>D241+D247</f>
        <v>384700</v>
      </c>
      <c r="F240" s="243"/>
    </row>
    <row r="241" spans="1:6" ht="25.5">
      <c r="A241" s="361" t="s">
        <v>263</v>
      </c>
      <c r="B241" s="27" t="s">
        <v>104</v>
      </c>
      <c r="C241" s="27"/>
      <c r="D241" s="25">
        <f>D242+D245</f>
        <v>50000</v>
      </c>
      <c r="F241" s="243"/>
    </row>
    <row r="242" spans="1:6" ht="25.5">
      <c r="A242" s="108" t="s">
        <v>250</v>
      </c>
      <c r="B242" s="44" t="s">
        <v>264</v>
      </c>
      <c r="C242" s="44"/>
      <c r="D242" s="45">
        <f>D243</f>
        <v>40000</v>
      </c>
      <c r="F242" s="243"/>
    </row>
    <row r="243" spans="1:6" ht="25.5">
      <c r="A243" s="361" t="s">
        <v>209</v>
      </c>
      <c r="B243" s="44" t="s">
        <v>264</v>
      </c>
      <c r="C243" s="44">
        <v>200</v>
      </c>
      <c r="D243" s="45">
        <v>40000</v>
      </c>
      <c r="F243" s="243"/>
    </row>
    <row r="244" spans="1:6" ht="25.5">
      <c r="A244" s="361" t="s">
        <v>265</v>
      </c>
      <c r="B244" s="44" t="s">
        <v>254</v>
      </c>
      <c r="C244" s="44"/>
      <c r="D244" s="45">
        <f>D245</f>
        <v>10000</v>
      </c>
      <c r="F244" s="243"/>
    </row>
    <row r="245" spans="1:6" ht="25.5">
      <c r="A245" s="361" t="s">
        <v>265</v>
      </c>
      <c r="B245" s="27" t="s">
        <v>251</v>
      </c>
      <c r="C245" s="27"/>
      <c r="D245" s="45">
        <f>D246</f>
        <v>10000</v>
      </c>
      <c r="F245" s="243"/>
    </row>
    <row r="246" spans="1:6" ht="25.5">
      <c r="A246" s="28" t="s">
        <v>209</v>
      </c>
      <c r="B246" s="27" t="s">
        <v>251</v>
      </c>
      <c r="C246" s="27">
        <v>200</v>
      </c>
      <c r="D246" s="45">
        <v>10000</v>
      </c>
      <c r="F246" s="243"/>
    </row>
    <row r="247" spans="1:6" ht="25.5">
      <c r="A247" s="28" t="s">
        <v>265</v>
      </c>
      <c r="B247" s="27" t="s">
        <v>254</v>
      </c>
      <c r="C247" s="44"/>
      <c r="D247" s="45">
        <f>D248+D250</f>
        <v>334700</v>
      </c>
      <c r="F247" s="243"/>
    </row>
    <row r="248" spans="1:6" ht="27.75" customHeight="1">
      <c r="A248" s="28" t="s">
        <v>103</v>
      </c>
      <c r="B248" s="27" t="s">
        <v>266</v>
      </c>
      <c r="C248" s="27"/>
      <c r="D248" s="25">
        <f>SUM(D249:D249)</f>
        <v>334700</v>
      </c>
      <c r="F248" s="243"/>
    </row>
    <row r="249" spans="1:6" ht="39.75" customHeight="1">
      <c r="A249" s="28" t="s">
        <v>682</v>
      </c>
      <c r="B249" s="27" t="s">
        <v>266</v>
      </c>
      <c r="C249" s="27">
        <v>100</v>
      </c>
      <c r="D249" s="30">
        <v>334700</v>
      </c>
      <c r="F249" s="243"/>
    </row>
    <row r="250" spans="1:6" ht="56.25" customHeight="1" hidden="1">
      <c r="A250" s="108" t="s">
        <v>250</v>
      </c>
      <c r="B250" s="27" t="s">
        <v>251</v>
      </c>
      <c r="C250" s="27"/>
      <c r="D250" s="25">
        <f>D251</f>
        <v>0</v>
      </c>
      <c r="F250" s="243"/>
    </row>
    <row r="251" spans="1:6" ht="25.5" hidden="1">
      <c r="A251" s="85" t="s">
        <v>209</v>
      </c>
      <c r="B251" s="50" t="s">
        <v>251</v>
      </c>
      <c r="C251" s="50">
        <v>200</v>
      </c>
      <c r="D251" s="52"/>
      <c r="F251" s="243"/>
    </row>
    <row r="252" spans="1:6" ht="38.25">
      <c r="A252" s="104" t="s">
        <v>448</v>
      </c>
      <c r="B252" s="310" t="s">
        <v>19</v>
      </c>
      <c r="C252" s="20" t="s">
        <v>83</v>
      </c>
      <c r="D252" s="22">
        <f>D253</f>
        <v>2712069</v>
      </c>
      <c r="F252" s="243"/>
    </row>
    <row r="253" spans="1:6" ht="51" customHeight="1">
      <c r="A253" s="105" t="s">
        <v>273</v>
      </c>
      <c r="B253" s="40" t="s">
        <v>826</v>
      </c>
      <c r="C253" s="27"/>
      <c r="D253" s="25">
        <f>D254+D259</f>
        <v>2712069</v>
      </c>
      <c r="F253" s="243"/>
    </row>
    <row r="254" spans="1:6" ht="41.25" customHeight="1">
      <c r="A254" s="108" t="s">
        <v>240</v>
      </c>
      <c r="B254" s="40" t="s">
        <v>853</v>
      </c>
      <c r="C254" s="27"/>
      <c r="D254" s="25">
        <f>D255+D262</f>
        <v>2662069</v>
      </c>
      <c r="F254" s="243"/>
    </row>
    <row r="255" spans="1:6" ht="19.5" customHeight="1">
      <c r="A255" s="28" t="s">
        <v>460</v>
      </c>
      <c r="B255" s="40" t="s">
        <v>848</v>
      </c>
      <c r="C255" s="27" t="s">
        <v>83</v>
      </c>
      <c r="D255" s="25">
        <f>SUM(D256:D258)</f>
        <v>2662069</v>
      </c>
      <c r="F255" s="243"/>
    </row>
    <row r="256" spans="1:6" ht="38.25">
      <c r="A256" s="28" t="s">
        <v>682</v>
      </c>
      <c r="B256" s="40" t="s">
        <v>848</v>
      </c>
      <c r="C256" s="27" t="s">
        <v>556</v>
      </c>
      <c r="D256" s="30">
        <v>2461399</v>
      </c>
      <c r="F256" s="243"/>
    </row>
    <row r="257" spans="1:6" ht="25.5">
      <c r="A257" s="28" t="s">
        <v>209</v>
      </c>
      <c r="B257" s="40" t="s">
        <v>848</v>
      </c>
      <c r="C257" s="27" t="s">
        <v>70</v>
      </c>
      <c r="D257" s="30">
        <v>199470</v>
      </c>
      <c r="F257" s="243"/>
    </row>
    <row r="258" spans="1:6" ht="12.75">
      <c r="A258" s="85" t="s">
        <v>73</v>
      </c>
      <c r="B258" s="40" t="s">
        <v>848</v>
      </c>
      <c r="C258" s="50" t="s">
        <v>74</v>
      </c>
      <c r="D258" s="52">
        <v>1200</v>
      </c>
      <c r="F258" s="243"/>
    </row>
    <row r="259" spans="1:6" ht="38.25">
      <c r="A259" s="108" t="s">
        <v>825</v>
      </c>
      <c r="B259" s="51" t="s">
        <v>827</v>
      </c>
      <c r="C259" s="249"/>
      <c r="D259" s="316">
        <f>D260</f>
        <v>50000</v>
      </c>
      <c r="F259" s="243"/>
    </row>
    <row r="260" spans="1:6" ht="25.5">
      <c r="A260" s="108" t="s">
        <v>250</v>
      </c>
      <c r="B260" s="51" t="s">
        <v>828</v>
      </c>
      <c r="C260" s="249"/>
      <c r="D260" s="316">
        <f>D261</f>
        <v>50000</v>
      </c>
      <c r="F260" s="243"/>
    </row>
    <row r="261" spans="1:6" ht="25.5">
      <c r="A261" s="108" t="s">
        <v>145</v>
      </c>
      <c r="B261" s="51" t="s">
        <v>828</v>
      </c>
      <c r="C261" s="317">
        <v>200</v>
      </c>
      <c r="D261" s="316">
        <v>50000</v>
      </c>
      <c r="F261" s="243"/>
    </row>
    <row r="262" spans="1:6" ht="25.5" hidden="1">
      <c r="A262" s="28" t="s">
        <v>814</v>
      </c>
      <c r="B262" s="51" t="s">
        <v>815</v>
      </c>
      <c r="C262" s="57"/>
      <c r="D262" s="55">
        <f>D263</f>
        <v>0</v>
      </c>
      <c r="F262" s="243"/>
    </row>
    <row r="263" spans="1:6" ht="25.5" hidden="1">
      <c r="A263" s="28" t="s">
        <v>209</v>
      </c>
      <c r="B263" s="51" t="s">
        <v>815</v>
      </c>
      <c r="C263" s="50">
        <v>200</v>
      </c>
      <c r="D263" s="52"/>
      <c r="F263" s="243"/>
    </row>
    <row r="264" spans="1:6" ht="15.75" customHeight="1">
      <c r="A264" s="104" t="s">
        <v>163</v>
      </c>
      <c r="B264" s="310" t="s">
        <v>645</v>
      </c>
      <c r="C264" s="20" t="s">
        <v>83</v>
      </c>
      <c r="D264" s="22">
        <f>D265+D269</f>
        <v>12919912</v>
      </c>
      <c r="F264" s="243"/>
    </row>
    <row r="265" spans="1:6" ht="25.5">
      <c r="A265" s="105" t="s">
        <v>358</v>
      </c>
      <c r="B265" s="40" t="s">
        <v>113</v>
      </c>
      <c r="C265" s="27" t="s">
        <v>83</v>
      </c>
      <c r="D265" s="25">
        <f>D266</f>
        <v>55000</v>
      </c>
      <c r="F265" s="243"/>
    </row>
    <row r="266" spans="1:6" ht="38.25">
      <c r="A266" s="108" t="s">
        <v>112</v>
      </c>
      <c r="B266" s="40" t="s">
        <v>114</v>
      </c>
      <c r="C266" s="27"/>
      <c r="D266" s="25">
        <f>D267</f>
        <v>55000</v>
      </c>
      <c r="F266" s="243"/>
    </row>
    <row r="267" spans="1:6" ht="12.75">
      <c r="A267" s="108" t="s">
        <v>115</v>
      </c>
      <c r="B267" s="40" t="s">
        <v>116</v>
      </c>
      <c r="C267" s="27" t="s">
        <v>83</v>
      </c>
      <c r="D267" s="25">
        <f>D268</f>
        <v>55000</v>
      </c>
      <c r="F267" s="243"/>
    </row>
    <row r="268" spans="1:6" ht="12.75">
      <c r="A268" s="28" t="s">
        <v>459</v>
      </c>
      <c r="B268" s="40" t="s">
        <v>116</v>
      </c>
      <c r="C268" s="27" t="s">
        <v>78</v>
      </c>
      <c r="D268" s="30">
        <v>55000</v>
      </c>
      <c r="F268" s="243"/>
    </row>
    <row r="269" spans="1:6" ht="38.25">
      <c r="A269" s="105" t="s">
        <v>165</v>
      </c>
      <c r="B269" s="27" t="s">
        <v>646</v>
      </c>
      <c r="C269" s="27" t="s">
        <v>83</v>
      </c>
      <c r="D269" s="25">
        <f>D270+D275</f>
        <v>12864912</v>
      </c>
      <c r="F269" s="243"/>
    </row>
    <row r="270" spans="1:6" ht="25.5">
      <c r="A270" s="108" t="s">
        <v>558</v>
      </c>
      <c r="B270" s="27" t="s">
        <v>291</v>
      </c>
      <c r="C270" s="27"/>
      <c r="D270" s="25">
        <f>D271</f>
        <v>3924320</v>
      </c>
      <c r="F270" s="243"/>
    </row>
    <row r="271" spans="1:6" ht="27.75" customHeight="1">
      <c r="A271" s="28" t="s">
        <v>679</v>
      </c>
      <c r="B271" s="27" t="s">
        <v>647</v>
      </c>
      <c r="C271" s="27" t="s">
        <v>83</v>
      </c>
      <c r="D271" s="25">
        <f>SUM(D272:D274)</f>
        <v>3924320</v>
      </c>
      <c r="F271" s="243"/>
    </row>
    <row r="272" spans="1:6" ht="38.25">
      <c r="A272" s="28" t="s">
        <v>682</v>
      </c>
      <c r="B272" s="27" t="s">
        <v>647</v>
      </c>
      <c r="C272" s="27">
        <v>100</v>
      </c>
      <c r="D272" s="30">
        <v>3789116</v>
      </c>
      <c r="F272" s="243"/>
    </row>
    <row r="273" spans="1:6" ht="25.5">
      <c r="A273" s="28" t="s">
        <v>209</v>
      </c>
      <c r="B273" s="27" t="s">
        <v>647</v>
      </c>
      <c r="C273" s="27" t="s">
        <v>70</v>
      </c>
      <c r="D273" s="30">
        <v>135204</v>
      </c>
      <c r="F273" s="243"/>
    </row>
    <row r="274" spans="1:6" ht="21" customHeight="1" hidden="1">
      <c r="A274" s="28" t="s">
        <v>73</v>
      </c>
      <c r="B274" s="27" t="s">
        <v>647</v>
      </c>
      <c r="C274" s="27">
        <v>800</v>
      </c>
      <c r="D274" s="30"/>
      <c r="F274" s="243"/>
    </row>
    <row r="275" spans="1:6" ht="25.5">
      <c r="A275" s="28" t="s">
        <v>947</v>
      </c>
      <c r="B275" s="27" t="s">
        <v>946</v>
      </c>
      <c r="C275" s="27"/>
      <c r="D275" s="30">
        <f>D276</f>
        <v>8940592</v>
      </c>
      <c r="F275" s="243"/>
    </row>
    <row r="276" spans="1:6" ht="16.5" customHeight="1">
      <c r="A276" s="28" t="s">
        <v>460</v>
      </c>
      <c r="B276" s="27" t="s">
        <v>948</v>
      </c>
      <c r="C276" s="27" t="s">
        <v>83</v>
      </c>
      <c r="D276" s="30">
        <f>D277+D278+D279</f>
        <v>8940592</v>
      </c>
      <c r="F276" s="243"/>
    </row>
    <row r="277" spans="1:6" ht="38.25">
      <c r="A277" s="28" t="s">
        <v>682</v>
      </c>
      <c r="B277" s="27" t="s">
        <v>948</v>
      </c>
      <c r="C277" s="27">
        <v>100</v>
      </c>
      <c r="D277" s="30">
        <v>8239092</v>
      </c>
      <c r="F277" s="243"/>
    </row>
    <row r="278" spans="1:6" ht="25.5">
      <c r="A278" s="28" t="s">
        <v>209</v>
      </c>
      <c r="B278" s="27" t="s">
        <v>948</v>
      </c>
      <c r="C278" s="27" t="s">
        <v>70</v>
      </c>
      <c r="D278" s="30">
        <v>696500</v>
      </c>
      <c r="F278" s="243"/>
    </row>
    <row r="279" spans="1:6" ht="14.25" customHeight="1">
      <c r="A279" s="28" t="s">
        <v>73</v>
      </c>
      <c r="B279" s="27" t="s">
        <v>948</v>
      </c>
      <c r="C279" s="27">
        <v>800</v>
      </c>
      <c r="D279" s="30">
        <v>5000</v>
      </c>
      <c r="F279" s="243"/>
    </row>
    <row r="280" spans="1:6" ht="25.5">
      <c r="A280" s="104" t="s">
        <v>955</v>
      </c>
      <c r="B280" s="89" t="s">
        <v>586</v>
      </c>
      <c r="C280" s="276"/>
      <c r="D280" s="277">
        <f>D281</f>
        <v>30000</v>
      </c>
      <c r="F280" s="243"/>
    </row>
    <row r="281" spans="1:6" ht="30" customHeight="1">
      <c r="A281" s="108" t="s">
        <v>589</v>
      </c>
      <c r="B281" s="40" t="s">
        <v>588</v>
      </c>
      <c r="C281" s="27"/>
      <c r="D281" s="25">
        <f>D282</f>
        <v>30000</v>
      </c>
      <c r="F281" s="243"/>
    </row>
    <row r="282" spans="1:6" ht="30.75" customHeight="1">
      <c r="A282" s="108" t="s">
        <v>587</v>
      </c>
      <c r="B282" s="40" t="s">
        <v>93</v>
      </c>
      <c r="C282" s="27"/>
      <c r="D282" s="25">
        <f>D283</f>
        <v>30000</v>
      </c>
      <c r="F282" s="243"/>
    </row>
    <row r="283" spans="1:6" ht="12.75">
      <c r="A283" s="85" t="s">
        <v>73</v>
      </c>
      <c r="B283" s="51" t="s">
        <v>93</v>
      </c>
      <c r="C283" s="50">
        <v>800</v>
      </c>
      <c r="D283" s="52">
        <v>30000</v>
      </c>
      <c r="F283" s="243"/>
    </row>
    <row r="284" spans="1:6" ht="25.5">
      <c r="A284" s="104" t="s">
        <v>654</v>
      </c>
      <c r="B284" s="310" t="s">
        <v>21</v>
      </c>
      <c r="C284" s="20" t="s">
        <v>83</v>
      </c>
      <c r="D284" s="22">
        <f>D285+D289</f>
        <v>428563</v>
      </c>
      <c r="F284" s="243"/>
    </row>
    <row r="285" spans="1:6" ht="38.25">
      <c r="A285" s="105" t="s">
        <v>548</v>
      </c>
      <c r="B285" s="40" t="s">
        <v>22</v>
      </c>
      <c r="C285" s="27"/>
      <c r="D285" s="25">
        <f>D286</f>
        <v>93863</v>
      </c>
      <c r="F285" s="243"/>
    </row>
    <row r="286" spans="1:6" ht="27" customHeight="1">
      <c r="A286" s="108" t="s">
        <v>479</v>
      </c>
      <c r="B286" s="40" t="s">
        <v>23</v>
      </c>
      <c r="C286" s="27"/>
      <c r="D286" s="25">
        <f>D287</f>
        <v>93863</v>
      </c>
      <c r="F286" s="243"/>
    </row>
    <row r="287" spans="1:6" ht="12.75">
      <c r="A287" s="28" t="s">
        <v>653</v>
      </c>
      <c r="B287" s="40" t="s">
        <v>24</v>
      </c>
      <c r="C287" s="27"/>
      <c r="D287" s="25">
        <f>D288</f>
        <v>93863</v>
      </c>
      <c r="F287" s="243"/>
    </row>
    <row r="288" spans="1:6" ht="21.75" customHeight="1">
      <c r="A288" s="28" t="s">
        <v>86</v>
      </c>
      <c r="B288" s="40" t="s">
        <v>24</v>
      </c>
      <c r="C288" s="27">
        <v>600</v>
      </c>
      <c r="D288" s="30">
        <v>93863</v>
      </c>
      <c r="F288" s="243"/>
    </row>
    <row r="289" spans="1:6" ht="30.75" customHeight="1">
      <c r="A289" s="105" t="s">
        <v>549</v>
      </c>
      <c r="B289" s="40" t="s">
        <v>26</v>
      </c>
      <c r="C289" s="27"/>
      <c r="D289" s="25">
        <f>D290</f>
        <v>334700</v>
      </c>
      <c r="F289" s="243"/>
    </row>
    <row r="290" spans="1:6" ht="38.25">
      <c r="A290" s="108" t="s">
        <v>419</v>
      </c>
      <c r="B290" s="40" t="s">
        <v>27</v>
      </c>
      <c r="C290" s="27"/>
      <c r="D290" s="25">
        <f>D291</f>
        <v>334700</v>
      </c>
      <c r="F290" s="243"/>
    </row>
    <row r="291" spans="1:6" ht="25.5">
      <c r="A291" s="28" t="s">
        <v>436</v>
      </c>
      <c r="B291" s="40" t="s">
        <v>28</v>
      </c>
      <c r="C291" s="27" t="s">
        <v>83</v>
      </c>
      <c r="D291" s="25">
        <f>D292+D293</f>
        <v>334700</v>
      </c>
      <c r="F291" s="243"/>
    </row>
    <row r="292" spans="1:6" ht="38.25">
      <c r="A292" s="85" t="s">
        <v>682</v>
      </c>
      <c r="B292" s="51" t="s">
        <v>28</v>
      </c>
      <c r="C292" s="50">
        <v>100</v>
      </c>
      <c r="D292" s="25">
        <v>331700</v>
      </c>
      <c r="F292" s="243"/>
    </row>
    <row r="293" spans="1:6" ht="25.5">
      <c r="A293" s="349" t="s">
        <v>209</v>
      </c>
      <c r="B293" s="51" t="s">
        <v>28</v>
      </c>
      <c r="C293" s="50">
        <v>200</v>
      </c>
      <c r="D293" s="52">
        <v>3000</v>
      </c>
      <c r="F293" s="243"/>
    </row>
    <row r="294" spans="1:6" ht="25.5">
      <c r="A294" s="104" t="s">
        <v>443</v>
      </c>
      <c r="B294" s="310" t="s">
        <v>594</v>
      </c>
      <c r="C294" s="20"/>
      <c r="D294" s="22">
        <f>D295+D301</f>
        <v>5728887</v>
      </c>
      <c r="F294" s="243"/>
    </row>
    <row r="295" spans="1:6" ht="12.75">
      <c r="A295" s="108" t="s">
        <v>661</v>
      </c>
      <c r="B295" s="40" t="s">
        <v>312</v>
      </c>
      <c r="C295" s="27"/>
      <c r="D295" s="25">
        <f>D296+D298</f>
        <v>5380525</v>
      </c>
      <c r="F295" s="243"/>
    </row>
    <row r="296" spans="1:6" ht="38.25" hidden="1">
      <c r="A296" s="108" t="s">
        <v>367</v>
      </c>
      <c r="B296" s="40" t="s">
        <v>368</v>
      </c>
      <c r="C296" s="27"/>
      <c r="D296" s="25">
        <f>D297</f>
        <v>0</v>
      </c>
      <c r="F296" s="243"/>
    </row>
    <row r="297" spans="1:6" ht="12.75" hidden="1">
      <c r="A297" s="28" t="s">
        <v>73</v>
      </c>
      <c r="B297" s="40" t="s">
        <v>368</v>
      </c>
      <c r="C297" s="27">
        <v>800</v>
      </c>
      <c r="D297" s="25"/>
      <c r="F297" s="243"/>
    </row>
    <row r="298" spans="1:6" ht="12.75">
      <c r="A298" s="349" t="s">
        <v>314</v>
      </c>
      <c r="B298" s="40" t="s">
        <v>313</v>
      </c>
      <c r="C298" s="27"/>
      <c r="D298" s="25">
        <f>D299</f>
        <v>5380525</v>
      </c>
      <c r="F298" s="243"/>
    </row>
    <row r="299" spans="1:6" ht="25.5">
      <c r="A299" s="349" t="s">
        <v>209</v>
      </c>
      <c r="B299" s="40" t="s">
        <v>313</v>
      </c>
      <c r="C299" s="27">
        <v>200</v>
      </c>
      <c r="D299" s="25">
        <v>5380525</v>
      </c>
      <c r="F299" s="243"/>
    </row>
    <row r="300" spans="1:6" ht="25.5">
      <c r="A300" s="28" t="s">
        <v>816</v>
      </c>
      <c r="B300" s="40" t="s">
        <v>817</v>
      </c>
      <c r="C300" s="27"/>
      <c r="D300" s="25">
        <f>D301</f>
        <v>348362</v>
      </c>
      <c r="F300" s="243"/>
    </row>
    <row r="301" spans="1:6" ht="12.75">
      <c r="A301" s="28" t="s">
        <v>818</v>
      </c>
      <c r="B301" s="40" t="s">
        <v>819</v>
      </c>
      <c r="C301" s="27"/>
      <c r="D301" s="25">
        <f>D302</f>
        <v>348362</v>
      </c>
      <c r="F301" s="243"/>
    </row>
    <row r="302" spans="1:6" ht="25.5">
      <c r="A302" s="28" t="s">
        <v>209</v>
      </c>
      <c r="B302" s="40" t="s">
        <v>819</v>
      </c>
      <c r="C302" s="17">
        <v>200</v>
      </c>
      <c r="D302" s="318">
        <v>348362</v>
      </c>
      <c r="F302" s="243"/>
    </row>
    <row r="303" spans="1:6" ht="26.25">
      <c r="A303" s="362" t="s">
        <v>953</v>
      </c>
      <c r="B303" s="319" t="s">
        <v>105</v>
      </c>
      <c r="C303" s="319"/>
      <c r="D303" s="320">
        <f>D304</f>
        <v>50000</v>
      </c>
      <c r="F303" s="243"/>
    </row>
    <row r="304" spans="1:7" ht="38.25">
      <c r="A304" s="363" t="s">
        <v>954</v>
      </c>
      <c r="B304" s="267" t="s">
        <v>106</v>
      </c>
      <c r="C304" s="267"/>
      <c r="D304" s="321">
        <f>D305</f>
        <v>50000</v>
      </c>
      <c r="E304" s="322"/>
      <c r="F304" s="243"/>
      <c r="G304" s="312"/>
    </row>
    <row r="305" spans="1:6" ht="25.5">
      <c r="A305" s="269" t="s">
        <v>107</v>
      </c>
      <c r="B305" s="267" t="s">
        <v>108</v>
      </c>
      <c r="C305" s="267"/>
      <c r="D305" s="321">
        <f>D306</f>
        <v>50000</v>
      </c>
      <c r="F305" s="243"/>
    </row>
    <row r="306" spans="1:6" ht="29.25" customHeight="1">
      <c r="A306" s="269" t="s">
        <v>110</v>
      </c>
      <c r="B306" s="267" t="s">
        <v>109</v>
      </c>
      <c r="C306" s="267"/>
      <c r="D306" s="321">
        <f>D307</f>
        <v>50000</v>
      </c>
      <c r="F306" s="243"/>
    </row>
    <row r="307" spans="1:6" ht="25.5">
      <c r="A307" s="269" t="s">
        <v>209</v>
      </c>
      <c r="B307" s="267" t="s">
        <v>109</v>
      </c>
      <c r="C307" s="267">
        <v>200</v>
      </c>
      <c r="D307" s="323">
        <v>50000</v>
      </c>
      <c r="F307" s="243"/>
    </row>
    <row r="308" spans="1:6" ht="12.75">
      <c r="A308" s="104" t="s">
        <v>547</v>
      </c>
      <c r="B308" s="20" t="s">
        <v>638</v>
      </c>
      <c r="C308" s="20" t="s">
        <v>83</v>
      </c>
      <c r="D308" s="22">
        <f>D309</f>
        <v>1303770</v>
      </c>
      <c r="F308" s="243"/>
    </row>
    <row r="309" spans="1:6" ht="12.75">
      <c r="A309" s="28" t="s">
        <v>333</v>
      </c>
      <c r="B309" s="27" t="s">
        <v>639</v>
      </c>
      <c r="C309" s="27" t="s">
        <v>83</v>
      </c>
      <c r="D309" s="25">
        <f>D310</f>
        <v>1303770</v>
      </c>
      <c r="F309" s="243"/>
    </row>
    <row r="310" spans="1:6" ht="25.5">
      <c r="A310" s="28" t="s">
        <v>679</v>
      </c>
      <c r="B310" s="27" t="s">
        <v>640</v>
      </c>
      <c r="C310" s="27" t="s">
        <v>83</v>
      </c>
      <c r="D310" s="25">
        <f>D311</f>
        <v>1303770</v>
      </c>
      <c r="F310" s="243"/>
    </row>
    <row r="311" spans="1:6" ht="38.25">
      <c r="A311" s="85" t="s">
        <v>682</v>
      </c>
      <c r="B311" s="50" t="s">
        <v>640</v>
      </c>
      <c r="C311" s="50" t="s">
        <v>556</v>
      </c>
      <c r="D311" s="52">
        <v>1303770</v>
      </c>
      <c r="F311" s="243"/>
    </row>
    <row r="312" spans="1:6" ht="12.75">
      <c r="A312" s="104" t="s">
        <v>435</v>
      </c>
      <c r="B312" s="20" t="s">
        <v>641</v>
      </c>
      <c r="C312" s="20" t="s">
        <v>83</v>
      </c>
      <c r="D312" s="22">
        <f>D313</f>
        <v>13410225</v>
      </c>
      <c r="F312" s="243"/>
    </row>
    <row r="313" spans="1:6" ht="12.75">
      <c r="A313" s="28" t="s">
        <v>439</v>
      </c>
      <c r="B313" s="27" t="s">
        <v>642</v>
      </c>
      <c r="C313" s="27" t="s">
        <v>83</v>
      </c>
      <c r="D313" s="25">
        <f>D314+D317</f>
        <v>13410225</v>
      </c>
      <c r="F313" s="243"/>
    </row>
    <row r="314" spans="1:6" ht="25.5">
      <c r="A314" s="28" t="s">
        <v>272</v>
      </c>
      <c r="B314" s="27" t="s">
        <v>643</v>
      </c>
      <c r="C314" s="27"/>
      <c r="D314" s="25">
        <f>SUM(D315:D316)</f>
        <v>334700</v>
      </c>
      <c r="F314" s="243"/>
    </row>
    <row r="315" spans="1:6" ht="38.25">
      <c r="A315" s="28" t="s">
        <v>682</v>
      </c>
      <c r="B315" s="27" t="s">
        <v>643</v>
      </c>
      <c r="C315" s="27">
        <v>100</v>
      </c>
      <c r="D315" s="30">
        <v>300582</v>
      </c>
      <c r="F315" s="243"/>
    </row>
    <row r="316" spans="1:6" ht="25.5">
      <c r="A316" s="28" t="s">
        <v>209</v>
      </c>
      <c r="B316" s="27" t="s">
        <v>643</v>
      </c>
      <c r="C316" s="27">
        <v>200</v>
      </c>
      <c r="D316" s="30">
        <v>34118</v>
      </c>
      <c r="F316" s="243"/>
    </row>
    <row r="317" spans="1:6" ht="25.5">
      <c r="A317" s="28" t="s">
        <v>679</v>
      </c>
      <c r="B317" s="27" t="s">
        <v>644</v>
      </c>
      <c r="C317" s="27" t="s">
        <v>83</v>
      </c>
      <c r="D317" s="25">
        <f>SUM(D318:D320)</f>
        <v>13075525</v>
      </c>
      <c r="F317" s="243"/>
    </row>
    <row r="318" spans="1:6" ht="38.25">
      <c r="A318" s="28" t="s">
        <v>682</v>
      </c>
      <c r="B318" s="27" t="s">
        <v>644</v>
      </c>
      <c r="C318" s="27">
        <v>100</v>
      </c>
      <c r="D318" s="30">
        <v>12053954</v>
      </c>
      <c r="F318" s="243"/>
    </row>
    <row r="319" spans="1:6" ht="25.5">
      <c r="A319" s="28" t="s">
        <v>209</v>
      </c>
      <c r="B319" s="27" t="s">
        <v>644</v>
      </c>
      <c r="C319" s="27">
        <v>200</v>
      </c>
      <c r="D319" s="30">
        <v>898385</v>
      </c>
      <c r="F319" s="243"/>
    </row>
    <row r="320" spans="1:6" ht="12.75">
      <c r="A320" s="85" t="s">
        <v>73</v>
      </c>
      <c r="B320" s="50" t="s">
        <v>644</v>
      </c>
      <c r="C320" s="50">
        <v>800</v>
      </c>
      <c r="D320" s="52">
        <v>123186</v>
      </c>
      <c r="F320" s="243"/>
    </row>
    <row r="321" spans="1:6" ht="25.5">
      <c r="A321" s="104" t="s">
        <v>161</v>
      </c>
      <c r="B321" s="310" t="s">
        <v>648</v>
      </c>
      <c r="C321" s="20" t="s">
        <v>83</v>
      </c>
      <c r="D321" s="22">
        <f>D322+D325</f>
        <v>1209952</v>
      </c>
      <c r="F321" s="243"/>
    </row>
    <row r="322" spans="1:6" ht="12.75">
      <c r="A322" s="105" t="s">
        <v>162</v>
      </c>
      <c r="B322" s="41" t="s">
        <v>649</v>
      </c>
      <c r="C322" s="27" t="s">
        <v>83</v>
      </c>
      <c r="D322" s="25">
        <f>D323</f>
        <v>696972</v>
      </c>
      <c r="F322" s="243"/>
    </row>
    <row r="323" spans="1:6" ht="25.5">
      <c r="A323" s="28" t="s">
        <v>679</v>
      </c>
      <c r="B323" s="40" t="s">
        <v>650</v>
      </c>
      <c r="C323" s="27"/>
      <c r="D323" s="25">
        <f>SUM(D324:D324)</f>
        <v>696972</v>
      </c>
      <c r="F323" s="243"/>
    </row>
    <row r="324" spans="1:6" ht="38.25">
      <c r="A324" s="28" t="s">
        <v>682</v>
      </c>
      <c r="B324" s="40" t="s">
        <v>650</v>
      </c>
      <c r="C324" s="27">
        <v>100</v>
      </c>
      <c r="D324" s="25">
        <v>696972</v>
      </c>
      <c r="F324" s="243"/>
    </row>
    <row r="325" spans="1:6" ht="15.75" customHeight="1">
      <c r="A325" s="28" t="s">
        <v>38</v>
      </c>
      <c r="B325" s="41" t="s">
        <v>37</v>
      </c>
      <c r="C325" s="27"/>
      <c r="D325" s="25">
        <f>D326</f>
        <v>512980</v>
      </c>
      <c r="F325" s="243"/>
    </row>
    <row r="326" spans="1:6" ht="25.5">
      <c r="A326" s="28" t="s">
        <v>679</v>
      </c>
      <c r="B326" s="40" t="s">
        <v>36</v>
      </c>
      <c r="C326" s="27"/>
      <c r="D326" s="25">
        <f>SUM(D327:D328)</f>
        <v>512980</v>
      </c>
      <c r="F326" s="243"/>
    </row>
    <row r="327" spans="1:6" ht="38.25">
      <c r="A327" s="28" t="s">
        <v>682</v>
      </c>
      <c r="B327" s="40" t="s">
        <v>36</v>
      </c>
      <c r="C327" s="27">
        <v>100</v>
      </c>
      <c r="D327" s="30">
        <v>509980</v>
      </c>
      <c r="F327" s="243"/>
    </row>
    <row r="328" spans="1:6" ht="25.5">
      <c r="A328" s="85" t="s">
        <v>209</v>
      </c>
      <c r="B328" s="51" t="s">
        <v>36</v>
      </c>
      <c r="C328" s="50">
        <v>200</v>
      </c>
      <c r="D328" s="52">
        <v>3000</v>
      </c>
      <c r="F328" s="243"/>
    </row>
    <row r="329" spans="1:6" ht="25.5">
      <c r="A329" s="104" t="s">
        <v>485</v>
      </c>
      <c r="B329" s="310" t="s">
        <v>484</v>
      </c>
      <c r="C329" s="20" t="s">
        <v>83</v>
      </c>
      <c r="D329" s="22">
        <f>D330</f>
        <v>1621475</v>
      </c>
      <c r="F329" s="243"/>
    </row>
    <row r="330" spans="1:6" ht="12.75">
      <c r="A330" s="28" t="s">
        <v>483</v>
      </c>
      <c r="B330" s="40" t="s">
        <v>482</v>
      </c>
      <c r="C330" s="27"/>
      <c r="D330" s="25">
        <f>D331+D333</f>
        <v>1621475</v>
      </c>
      <c r="F330" s="243"/>
    </row>
    <row r="331" spans="1:6" ht="12.75">
      <c r="A331" s="28" t="s">
        <v>34</v>
      </c>
      <c r="B331" s="40" t="s">
        <v>664</v>
      </c>
      <c r="C331" s="27"/>
      <c r="D331" s="25">
        <f>D332</f>
        <v>1060000</v>
      </c>
      <c r="F331" s="243"/>
    </row>
    <row r="332" spans="1:6" ht="12.75">
      <c r="A332" s="28" t="s">
        <v>73</v>
      </c>
      <c r="B332" s="40" t="s">
        <v>664</v>
      </c>
      <c r="C332" s="27">
        <v>800</v>
      </c>
      <c r="D332" s="25">
        <v>1060000</v>
      </c>
      <c r="F332" s="243"/>
    </row>
    <row r="333" spans="1:7" ht="12.75">
      <c r="A333" s="108" t="s">
        <v>481</v>
      </c>
      <c r="B333" s="40" t="s">
        <v>480</v>
      </c>
      <c r="C333" s="27" t="s">
        <v>83</v>
      </c>
      <c r="D333" s="25">
        <f>D334</f>
        <v>561475</v>
      </c>
      <c r="E333" s="313"/>
      <c r="F333" s="243"/>
      <c r="G333" s="312"/>
    </row>
    <row r="334" spans="1:7" ht="12.75">
      <c r="A334" s="85" t="s">
        <v>87</v>
      </c>
      <c r="B334" s="51" t="s">
        <v>480</v>
      </c>
      <c r="C334" s="50">
        <v>200</v>
      </c>
      <c r="D334" s="52">
        <v>561475</v>
      </c>
      <c r="E334" s="313"/>
      <c r="F334" s="243"/>
      <c r="G334" s="312"/>
    </row>
    <row r="335" spans="1:7" ht="12.75">
      <c r="A335" s="104" t="s">
        <v>582</v>
      </c>
      <c r="B335" s="310" t="s">
        <v>14</v>
      </c>
      <c r="C335" s="20"/>
      <c r="D335" s="22">
        <f>D336+D374</f>
        <v>26231158.2</v>
      </c>
      <c r="E335" s="313"/>
      <c r="F335" s="243"/>
      <c r="G335" s="312"/>
    </row>
    <row r="336" spans="1:7" ht="12.75">
      <c r="A336" s="105" t="s">
        <v>592</v>
      </c>
      <c r="B336" s="41" t="s">
        <v>16</v>
      </c>
      <c r="C336" s="27"/>
      <c r="D336" s="25">
        <f>D337+D339+D342+D349+D356+D360+D364+D366+D372+D370+D368</f>
        <v>25945593.2</v>
      </c>
      <c r="E336" s="313"/>
      <c r="F336" s="243"/>
      <c r="G336" s="312"/>
    </row>
    <row r="337" spans="1:7" ht="25.5">
      <c r="A337" s="108" t="s">
        <v>715</v>
      </c>
      <c r="B337" s="40" t="s">
        <v>42</v>
      </c>
      <c r="C337" s="27"/>
      <c r="D337" s="25">
        <f>D338</f>
        <v>1365748</v>
      </c>
      <c r="E337" s="313"/>
      <c r="F337" s="243"/>
      <c r="G337" s="312"/>
    </row>
    <row r="338" spans="1:7" ht="12.75">
      <c r="A338" s="28" t="s">
        <v>87</v>
      </c>
      <c r="B338" s="40" t="s">
        <v>42</v>
      </c>
      <c r="C338" s="27">
        <v>200</v>
      </c>
      <c r="D338" s="30">
        <v>1365748</v>
      </c>
      <c r="E338" s="313"/>
      <c r="F338" s="243"/>
      <c r="G338" s="312"/>
    </row>
    <row r="339" spans="1:7" ht="38.25">
      <c r="A339" s="108" t="s">
        <v>714</v>
      </c>
      <c r="B339" s="40" t="s">
        <v>43</v>
      </c>
      <c r="C339" s="40"/>
      <c r="D339" s="25">
        <f>D340+D341</f>
        <v>167350</v>
      </c>
      <c r="E339" s="313"/>
      <c r="F339" s="243"/>
      <c r="G339" s="312"/>
    </row>
    <row r="340" spans="1:7" ht="38.25">
      <c r="A340" s="28" t="s">
        <v>682</v>
      </c>
      <c r="B340" s="40" t="s">
        <v>43</v>
      </c>
      <c r="C340" s="40">
        <v>100</v>
      </c>
      <c r="D340" s="30">
        <v>124992</v>
      </c>
      <c r="E340" s="313"/>
      <c r="F340" s="243"/>
      <c r="G340" s="312"/>
    </row>
    <row r="341" spans="1:7" ht="12.75">
      <c r="A341" s="28" t="s">
        <v>87</v>
      </c>
      <c r="B341" s="40" t="s">
        <v>43</v>
      </c>
      <c r="C341" s="40">
        <v>200</v>
      </c>
      <c r="D341" s="30">
        <v>42358</v>
      </c>
      <c r="E341" s="313"/>
      <c r="F341" s="243"/>
      <c r="G341" s="312"/>
    </row>
    <row r="342" spans="1:7" ht="12.75" hidden="1">
      <c r="A342" s="28" t="s">
        <v>666</v>
      </c>
      <c r="B342" s="40" t="s">
        <v>366</v>
      </c>
      <c r="C342" s="27"/>
      <c r="D342" s="25">
        <f>D343+D345+D347</f>
        <v>0</v>
      </c>
      <c r="E342" s="313"/>
      <c r="F342" s="243"/>
      <c r="G342" s="312"/>
    </row>
    <row r="343" spans="1:7" ht="25.5" hidden="1">
      <c r="A343" s="28" t="s">
        <v>46</v>
      </c>
      <c r="B343" s="40" t="s">
        <v>45</v>
      </c>
      <c r="C343" s="27"/>
      <c r="D343" s="30">
        <f>D344</f>
        <v>0</v>
      </c>
      <c r="E343" s="313"/>
      <c r="F343" s="243"/>
      <c r="G343" s="312"/>
    </row>
    <row r="344" spans="1:7" ht="25.5" hidden="1">
      <c r="A344" s="28" t="s">
        <v>209</v>
      </c>
      <c r="B344" s="40" t="s">
        <v>45</v>
      </c>
      <c r="C344" s="27">
        <v>200</v>
      </c>
      <c r="D344" s="30"/>
      <c r="E344" s="313"/>
      <c r="F344" s="243"/>
      <c r="G344" s="312"/>
    </row>
    <row r="345" spans="1:7" ht="38.25" hidden="1">
      <c r="A345" s="28" t="s">
        <v>47</v>
      </c>
      <c r="B345" s="40" t="s">
        <v>48</v>
      </c>
      <c r="C345" s="27"/>
      <c r="D345" s="30">
        <f>D346</f>
        <v>0</v>
      </c>
      <c r="E345" s="313"/>
      <c r="F345" s="243"/>
      <c r="G345" s="312"/>
    </row>
    <row r="346" spans="1:7" ht="25.5" hidden="1">
      <c r="A346" s="28" t="s">
        <v>209</v>
      </c>
      <c r="B346" s="40" t="s">
        <v>48</v>
      </c>
      <c r="C346" s="27">
        <v>200</v>
      </c>
      <c r="D346" s="30"/>
      <c r="E346" s="313"/>
      <c r="F346" s="243"/>
      <c r="G346" s="312"/>
    </row>
    <row r="347" spans="1:7" ht="25.5" hidden="1">
      <c r="A347" s="28" t="s">
        <v>49</v>
      </c>
      <c r="B347" s="40" t="s">
        <v>50</v>
      </c>
      <c r="C347" s="27"/>
      <c r="D347" s="30">
        <f>D348</f>
        <v>0</v>
      </c>
      <c r="E347" s="313"/>
      <c r="F347" s="243"/>
      <c r="G347" s="312"/>
    </row>
    <row r="348" spans="1:6" ht="25.5" hidden="1">
      <c r="A348" s="28" t="s">
        <v>209</v>
      </c>
      <c r="B348" s="40" t="s">
        <v>50</v>
      </c>
      <c r="C348" s="27">
        <v>200</v>
      </c>
      <c r="D348" s="30"/>
      <c r="F348" s="243"/>
    </row>
    <row r="349" spans="1:6" ht="12.75" hidden="1">
      <c r="A349" s="108" t="s">
        <v>695</v>
      </c>
      <c r="B349" s="40" t="s">
        <v>365</v>
      </c>
      <c r="C349" s="27"/>
      <c r="D349" s="25">
        <f>D350+D352+D354</f>
        <v>0</v>
      </c>
      <c r="F349" s="243"/>
    </row>
    <row r="350" spans="1:6" ht="25.5" hidden="1">
      <c r="A350" s="108" t="s">
        <v>51</v>
      </c>
      <c r="B350" s="40" t="s">
        <v>52</v>
      </c>
      <c r="C350" s="27"/>
      <c r="D350" s="30">
        <f>D351</f>
        <v>0</v>
      </c>
      <c r="F350" s="243"/>
    </row>
    <row r="351" spans="1:6" ht="25.5" hidden="1">
      <c r="A351" s="28" t="s">
        <v>209</v>
      </c>
      <c r="B351" s="40" t="s">
        <v>52</v>
      </c>
      <c r="C351" s="27">
        <v>200</v>
      </c>
      <c r="D351" s="30"/>
      <c r="F351" s="243"/>
    </row>
    <row r="352" spans="1:6" ht="38.25" hidden="1">
      <c r="A352" s="108" t="s">
        <v>53</v>
      </c>
      <c r="B352" s="40" t="s">
        <v>54</v>
      </c>
      <c r="C352" s="27"/>
      <c r="D352" s="30">
        <f>D353</f>
        <v>0</v>
      </c>
      <c r="F352" s="243"/>
    </row>
    <row r="353" spans="1:6" ht="25.5" hidden="1">
      <c r="A353" s="28" t="s">
        <v>209</v>
      </c>
      <c r="B353" s="40" t="s">
        <v>54</v>
      </c>
      <c r="C353" s="27">
        <v>200</v>
      </c>
      <c r="D353" s="30"/>
      <c r="F353" s="243"/>
    </row>
    <row r="354" spans="1:6" ht="25.5" hidden="1">
      <c r="A354" s="108" t="s">
        <v>55</v>
      </c>
      <c r="B354" s="40" t="s">
        <v>56</v>
      </c>
      <c r="C354" s="27"/>
      <c r="D354" s="30">
        <f>D355</f>
        <v>0</v>
      </c>
      <c r="F354" s="243"/>
    </row>
    <row r="355" spans="1:6" ht="25.5" hidden="1">
      <c r="A355" s="28" t="s">
        <v>209</v>
      </c>
      <c r="B355" s="40" t="s">
        <v>56</v>
      </c>
      <c r="C355" s="27">
        <v>200</v>
      </c>
      <c r="D355" s="30"/>
      <c r="F355" s="243"/>
    </row>
    <row r="356" spans="1:6" ht="16.5" customHeight="1">
      <c r="A356" s="28" t="s">
        <v>460</v>
      </c>
      <c r="B356" s="40" t="s">
        <v>17</v>
      </c>
      <c r="C356" s="27" t="s">
        <v>83</v>
      </c>
      <c r="D356" s="25">
        <f>SUM(D357:D359)</f>
        <v>23942148</v>
      </c>
      <c r="F356" s="243"/>
    </row>
    <row r="357" spans="1:6" ht="38.25">
      <c r="A357" s="28" t="s">
        <v>682</v>
      </c>
      <c r="B357" s="40" t="s">
        <v>17</v>
      </c>
      <c r="C357" s="27" t="s">
        <v>556</v>
      </c>
      <c r="D357" s="30">
        <v>23073301</v>
      </c>
      <c r="F357" s="243"/>
    </row>
    <row r="358" spans="1:6" ht="25.5">
      <c r="A358" s="28" t="s">
        <v>209</v>
      </c>
      <c r="B358" s="40" t="s">
        <v>17</v>
      </c>
      <c r="C358" s="27" t="s">
        <v>70</v>
      </c>
      <c r="D358" s="30">
        <v>822000</v>
      </c>
      <c r="F358" s="243"/>
    </row>
    <row r="359" spans="1:6" ht="12.75">
      <c r="A359" s="28" t="s">
        <v>73</v>
      </c>
      <c r="B359" s="40" t="s">
        <v>17</v>
      </c>
      <c r="C359" s="27" t="s">
        <v>74</v>
      </c>
      <c r="D359" s="30">
        <v>46847</v>
      </c>
      <c r="F359" s="243"/>
    </row>
    <row r="360" spans="1:7" ht="12.75">
      <c r="A360" s="28" t="s">
        <v>34</v>
      </c>
      <c r="B360" s="40" t="s">
        <v>317</v>
      </c>
      <c r="C360" s="27"/>
      <c r="D360" s="30">
        <f>D363+D362+D361</f>
        <v>170347.2</v>
      </c>
      <c r="E360" s="315"/>
      <c r="F360" s="243"/>
      <c r="G360" s="314"/>
    </row>
    <row r="361" spans="1:7" ht="25.5" hidden="1">
      <c r="A361" s="28" t="s">
        <v>209</v>
      </c>
      <c r="B361" s="40" t="s">
        <v>317</v>
      </c>
      <c r="C361" s="27">
        <v>200</v>
      </c>
      <c r="D361" s="30"/>
      <c r="E361" s="315"/>
      <c r="F361" s="243"/>
      <c r="G361" s="314"/>
    </row>
    <row r="362" spans="1:7" ht="12.75" hidden="1">
      <c r="A362" s="28" t="s">
        <v>77</v>
      </c>
      <c r="B362" s="40" t="s">
        <v>317</v>
      </c>
      <c r="C362" s="27">
        <v>300</v>
      </c>
      <c r="D362" s="30"/>
      <c r="E362" s="315"/>
      <c r="F362" s="243"/>
      <c r="G362" s="314"/>
    </row>
    <row r="363" spans="1:7" ht="12.75">
      <c r="A363" s="28" t="s">
        <v>73</v>
      </c>
      <c r="B363" s="40" t="s">
        <v>317</v>
      </c>
      <c r="C363" s="27">
        <v>800</v>
      </c>
      <c r="D363" s="30">
        <v>170347.2</v>
      </c>
      <c r="E363" s="315"/>
      <c r="F363" s="243"/>
      <c r="G363" s="314"/>
    </row>
    <row r="364" spans="1:7" ht="25.5" hidden="1">
      <c r="A364" s="361" t="s">
        <v>91</v>
      </c>
      <c r="B364" s="64" t="s">
        <v>92</v>
      </c>
      <c r="C364" s="44"/>
      <c r="D364" s="66">
        <f>D365</f>
        <v>0</v>
      </c>
      <c r="E364" s="315"/>
      <c r="F364" s="243"/>
      <c r="G364" s="314"/>
    </row>
    <row r="365" spans="1:7" ht="25.5" hidden="1">
      <c r="A365" s="361" t="s">
        <v>209</v>
      </c>
      <c r="B365" s="64" t="s">
        <v>92</v>
      </c>
      <c r="C365" s="44">
        <v>200</v>
      </c>
      <c r="D365" s="45"/>
      <c r="E365" s="311"/>
      <c r="F365" s="311"/>
      <c r="G365" s="312"/>
    </row>
    <row r="366" spans="1:7" ht="12.75">
      <c r="A366" s="28" t="s">
        <v>430</v>
      </c>
      <c r="B366" s="40" t="s">
        <v>18</v>
      </c>
      <c r="C366" s="27" t="s">
        <v>83</v>
      </c>
      <c r="D366" s="25">
        <f>D367</f>
        <v>300000</v>
      </c>
      <c r="E366" s="313"/>
      <c r="F366" s="313"/>
      <c r="G366" s="312"/>
    </row>
    <row r="367" spans="1:7" ht="25.5">
      <c r="A367" s="28" t="s">
        <v>209</v>
      </c>
      <c r="B367" s="40" t="s">
        <v>18</v>
      </c>
      <c r="C367" s="44">
        <v>200</v>
      </c>
      <c r="D367" s="25">
        <v>300000</v>
      </c>
      <c r="E367" s="313"/>
      <c r="F367" s="313"/>
      <c r="G367" s="312"/>
    </row>
    <row r="368" spans="1:7" ht="12.75" hidden="1">
      <c r="A368" s="28"/>
      <c r="B368" s="64"/>
      <c r="C368" s="44"/>
      <c r="D368" s="265">
        <f>D369</f>
        <v>0</v>
      </c>
      <c r="E368" s="313"/>
      <c r="F368" s="313"/>
      <c r="G368" s="312"/>
    </row>
    <row r="369" spans="1:7" ht="12.75" hidden="1">
      <c r="A369" s="361"/>
      <c r="B369" s="64"/>
      <c r="C369" s="44"/>
      <c r="D369" s="265"/>
      <c r="E369" s="313"/>
      <c r="F369" s="313"/>
      <c r="G369" s="312"/>
    </row>
    <row r="370" spans="1:7" ht="25.5" hidden="1">
      <c r="A370" s="364" t="s">
        <v>812</v>
      </c>
      <c r="B370" s="34" t="s">
        <v>813</v>
      </c>
      <c r="C370" s="324"/>
      <c r="D370" s="265">
        <f>D371</f>
        <v>0</v>
      </c>
      <c r="E370" s="313"/>
      <c r="F370" s="313"/>
      <c r="G370" s="314"/>
    </row>
    <row r="371" spans="1:7" ht="25.5" hidden="1">
      <c r="A371" s="355" t="s">
        <v>209</v>
      </c>
      <c r="B371" s="34" t="s">
        <v>813</v>
      </c>
      <c r="C371" s="324">
        <v>200</v>
      </c>
      <c r="D371" s="265"/>
      <c r="E371" s="5"/>
      <c r="F371" s="243"/>
      <c r="G371" s="5"/>
    </row>
    <row r="372" spans="1:7" ht="12.75" hidden="1">
      <c r="A372" s="87" t="s">
        <v>762</v>
      </c>
      <c r="B372" s="51" t="s">
        <v>761</v>
      </c>
      <c r="C372" s="54"/>
      <c r="D372" s="55">
        <f>D373</f>
        <v>0</v>
      </c>
      <c r="E372" s="5"/>
      <c r="F372" s="243"/>
      <c r="G372" s="5"/>
    </row>
    <row r="373" spans="1:7" ht="25.5" hidden="1">
      <c r="A373" s="85" t="s">
        <v>209</v>
      </c>
      <c r="B373" s="51" t="s">
        <v>761</v>
      </c>
      <c r="C373" s="51">
        <v>200</v>
      </c>
      <c r="D373" s="55"/>
      <c r="E373" s="5"/>
      <c r="F373" s="243"/>
      <c r="G373" s="5"/>
    </row>
    <row r="374" spans="1:7" ht="12.75">
      <c r="A374" s="28" t="s">
        <v>862</v>
      </c>
      <c r="B374" s="40" t="s">
        <v>888</v>
      </c>
      <c r="C374" s="27"/>
      <c r="D374" s="111">
        <f>D375</f>
        <v>285565</v>
      </c>
      <c r="E374" s="5"/>
      <c r="F374" s="243"/>
      <c r="G374" s="5"/>
    </row>
    <row r="375" spans="1:7" ht="12.75">
      <c r="A375" s="171" t="s">
        <v>864</v>
      </c>
      <c r="B375" s="40" t="s">
        <v>889</v>
      </c>
      <c r="C375" s="27"/>
      <c r="D375" s="111">
        <f>D376</f>
        <v>285565</v>
      </c>
      <c r="E375" s="5"/>
      <c r="F375" s="243"/>
      <c r="G375" s="5"/>
    </row>
    <row r="376" spans="1:7" ht="25.5">
      <c r="A376" s="28" t="s">
        <v>145</v>
      </c>
      <c r="B376" s="40" t="s">
        <v>889</v>
      </c>
      <c r="C376" s="27">
        <v>800</v>
      </c>
      <c r="D376" s="111">
        <v>285565</v>
      </c>
      <c r="E376" s="5"/>
      <c r="F376" s="243"/>
      <c r="G376" s="5"/>
    </row>
    <row r="377" spans="1:7" ht="12.75">
      <c r="A377" s="104" t="s">
        <v>166</v>
      </c>
      <c r="B377" s="325" t="s">
        <v>651</v>
      </c>
      <c r="C377" s="325" t="s">
        <v>83</v>
      </c>
      <c r="D377" s="326">
        <f>D378</f>
        <v>200000</v>
      </c>
      <c r="E377" s="5"/>
      <c r="F377" s="5"/>
      <c r="G377" s="5"/>
    </row>
    <row r="378" spans="1:7" ht="12.75">
      <c r="A378" s="28" t="s">
        <v>500</v>
      </c>
      <c r="B378" s="27" t="s">
        <v>652</v>
      </c>
      <c r="C378" s="27" t="s">
        <v>83</v>
      </c>
      <c r="D378" s="25">
        <f>D379</f>
        <v>200000</v>
      </c>
      <c r="E378" s="5"/>
      <c r="F378" s="243"/>
      <c r="G378" s="5"/>
    </row>
    <row r="379" spans="1:7" ht="12.75">
      <c r="A379" s="28" t="s">
        <v>242</v>
      </c>
      <c r="B379" s="327" t="s">
        <v>203</v>
      </c>
      <c r="C379" s="327" t="s">
        <v>83</v>
      </c>
      <c r="D379" s="328">
        <f>D380</f>
        <v>200000</v>
      </c>
      <c r="E379" s="5"/>
      <c r="F379" s="5"/>
      <c r="G379" s="5"/>
    </row>
    <row r="380" spans="1:7" ht="12.75">
      <c r="A380" s="85" t="s">
        <v>73</v>
      </c>
      <c r="B380" s="50" t="s">
        <v>203</v>
      </c>
      <c r="C380" s="50" t="s">
        <v>74</v>
      </c>
      <c r="D380" s="52">
        <v>200000</v>
      </c>
      <c r="E380" s="5"/>
      <c r="F380" s="243"/>
      <c r="G380" s="5"/>
    </row>
    <row r="381" spans="5:7" ht="12.75">
      <c r="E381" s="5"/>
      <c r="F381" s="243"/>
      <c r="G381" s="5"/>
    </row>
    <row r="382" spans="5:7" ht="12.75">
      <c r="E382" s="5"/>
      <c r="F382" s="243"/>
      <c r="G382" s="5"/>
    </row>
  </sheetData>
  <sheetProtection/>
  <mergeCells count="2">
    <mergeCell ref="A3:D3"/>
    <mergeCell ref="A5:D5"/>
  </mergeCells>
  <printOptions/>
  <pageMargins left="0.7874015748031497" right="0.15748031496062992" top="0.5905511811023623" bottom="0.3937007874015748" header="0.31496062992125984" footer="0.31496062992125984"/>
  <pageSetup fitToHeight="0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966FF"/>
  </sheetPr>
  <dimension ref="A1:G311"/>
  <sheetViews>
    <sheetView showGridLines="0" tabSelected="1" zoomScaleSheetLayoutView="100" zoomScalePageLayoutView="0" workbookViewId="0" topLeftCell="A1">
      <selection activeCell="B20" sqref="B20"/>
    </sheetView>
  </sheetViews>
  <sheetFormatPr defaultColWidth="9.140625" defaultRowHeight="12.75"/>
  <cols>
    <col min="1" max="1" width="58.140625" style="97" customWidth="1"/>
    <col min="2" max="2" width="12.8515625" style="97" bestFit="1" customWidth="1"/>
    <col min="3" max="3" width="3.57421875" style="97" bestFit="1" customWidth="1"/>
    <col min="4" max="5" width="14.00390625" style="97" customWidth="1"/>
    <col min="6" max="7" width="10.00390625" style="97" bestFit="1" customWidth="1"/>
    <col min="8" max="16384" width="9.140625" style="97" customWidth="1"/>
  </cols>
  <sheetData>
    <row r="1" spans="1:5" ht="12.75">
      <c r="A1" s="335"/>
      <c r="B1" s="95"/>
      <c r="C1" s="95"/>
      <c r="D1" s="329"/>
      <c r="E1" s="329" t="s">
        <v>409</v>
      </c>
    </row>
    <row r="2" spans="1:5" ht="12.75">
      <c r="A2" s="335"/>
      <c r="B2" s="95"/>
      <c r="C2" s="95"/>
      <c r="D2" s="139"/>
      <c r="E2" s="139" t="s">
        <v>244</v>
      </c>
    </row>
    <row r="3" spans="1:5" ht="12.75">
      <c r="A3" s="389" t="s">
        <v>980</v>
      </c>
      <c r="B3" s="389"/>
      <c r="C3" s="389"/>
      <c r="D3" s="389"/>
      <c r="E3" s="389"/>
    </row>
    <row r="4" spans="2:5" ht="12.75">
      <c r="B4" s="95"/>
      <c r="C4" s="95"/>
      <c r="D4" s="330"/>
      <c r="E4" s="330"/>
    </row>
    <row r="5" spans="1:5" ht="42" customHeight="1">
      <c r="A5" s="392" t="s">
        <v>930</v>
      </c>
      <c r="B5" s="392"/>
      <c r="C5" s="392"/>
      <c r="D5" s="392"/>
      <c r="E5" s="392"/>
    </row>
    <row r="6" spans="1:5" ht="12.75">
      <c r="A6" s="5"/>
      <c r="B6" s="8"/>
      <c r="C6" s="8"/>
      <c r="D6" s="8"/>
      <c r="E6" s="8" t="s">
        <v>84</v>
      </c>
    </row>
    <row r="7" spans="1:5" ht="21">
      <c r="A7" s="365" t="s">
        <v>80</v>
      </c>
      <c r="B7" s="10" t="s">
        <v>490</v>
      </c>
      <c r="C7" s="10" t="s">
        <v>491</v>
      </c>
      <c r="D7" s="10" t="s">
        <v>847</v>
      </c>
      <c r="E7" s="10" t="s">
        <v>925</v>
      </c>
    </row>
    <row r="8" spans="1:7" ht="12.75">
      <c r="A8" s="394" t="s">
        <v>68</v>
      </c>
      <c r="B8" s="306">
        <v>2</v>
      </c>
      <c r="C8" s="306">
        <v>3</v>
      </c>
      <c r="D8" s="306">
        <v>4</v>
      </c>
      <c r="E8" s="306">
        <v>4</v>
      </c>
      <c r="F8" s="122"/>
      <c r="G8" s="122"/>
    </row>
    <row r="9" spans="1:5" ht="12.75">
      <c r="A9" s="336" t="s">
        <v>85</v>
      </c>
      <c r="B9" s="17" t="s">
        <v>83</v>
      </c>
      <c r="C9" s="17" t="s">
        <v>83</v>
      </c>
      <c r="D9" s="18">
        <f>D10+D23+D74+D144+D150+D167+D183+D202+D211+D221+D236+D240+D250+D254+D259+D263+D272+D280+D286+D307+D311</f>
        <v>421581999.38</v>
      </c>
      <c r="E9" s="18">
        <f>E10+E23+E74+E144+E150+E167+E183+E202+E211+E221+E236+E240+E250+E254+E259+E263+E272+E280+E286+E307+E311</f>
        <v>402794413</v>
      </c>
    </row>
    <row r="10" spans="1:5" ht="18.75" customHeight="1">
      <c r="A10" s="366" t="s">
        <v>15</v>
      </c>
      <c r="B10" s="308" t="s">
        <v>294</v>
      </c>
      <c r="C10" s="309" t="s">
        <v>83</v>
      </c>
      <c r="D10" s="93">
        <f>D11+D17</f>
        <v>22796408</v>
      </c>
      <c r="E10" s="93">
        <f>E11+E17</f>
        <v>24008529</v>
      </c>
    </row>
    <row r="11" spans="1:5" ht="27" customHeight="1">
      <c r="A11" s="23" t="s">
        <v>550</v>
      </c>
      <c r="B11" s="40" t="s">
        <v>295</v>
      </c>
      <c r="C11" s="27" t="s">
        <v>83</v>
      </c>
      <c r="D11" s="25">
        <f>D12</f>
        <v>3907859</v>
      </c>
      <c r="E11" s="25">
        <f>E12</f>
        <v>4174350</v>
      </c>
    </row>
    <row r="12" spans="1:5" ht="12.75">
      <c r="A12" s="39" t="s">
        <v>449</v>
      </c>
      <c r="B12" s="40" t="s">
        <v>296</v>
      </c>
      <c r="C12" s="27"/>
      <c r="D12" s="25">
        <f>D13</f>
        <v>3907859</v>
      </c>
      <c r="E12" s="25">
        <f>E13</f>
        <v>4174350</v>
      </c>
    </row>
    <row r="13" spans="1:5" ht="25.5">
      <c r="A13" s="29" t="s">
        <v>681</v>
      </c>
      <c r="B13" s="40" t="s">
        <v>297</v>
      </c>
      <c r="C13" s="27" t="s">
        <v>83</v>
      </c>
      <c r="D13" s="25">
        <f>SUM(D14:D16)</f>
        <v>3907859</v>
      </c>
      <c r="E13" s="25">
        <f>SUM(E14:E16)</f>
        <v>4174350</v>
      </c>
    </row>
    <row r="14" spans="1:5" ht="51">
      <c r="A14" s="29" t="s">
        <v>682</v>
      </c>
      <c r="B14" s="40" t="s">
        <v>297</v>
      </c>
      <c r="C14" s="27">
        <v>100</v>
      </c>
      <c r="D14" s="30">
        <v>3635704</v>
      </c>
      <c r="E14" s="30">
        <v>3849569</v>
      </c>
    </row>
    <row r="15" spans="1:5" ht="25.5">
      <c r="A15" s="29" t="s">
        <v>209</v>
      </c>
      <c r="B15" s="40" t="s">
        <v>297</v>
      </c>
      <c r="C15" s="27">
        <v>200</v>
      </c>
      <c r="D15" s="30">
        <v>239644</v>
      </c>
      <c r="E15" s="30">
        <v>292270</v>
      </c>
    </row>
    <row r="16" spans="1:5" ht="12.75">
      <c r="A16" s="29" t="s">
        <v>73</v>
      </c>
      <c r="B16" s="40" t="s">
        <v>297</v>
      </c>
      <c r="C16" s="27">
        <v>800</v>
      </c>
      <c r="D16" s="30">
        <v>32511</v>
      </c>
      <c r="E16" s="30">
        <v>32511</v>
      </c>
    </row>
    <row r="17" spans="1:5" ht="27.75" customHeight="1">
      <c r="A17" s="23" t="s">
        <v>551</v>
      </c>
      <c r="B17" s="40" t="s">
        <v>298</v>
      </c>
      <c r="C17" s="27"/>
      <c r="D17" s="25">
        <f>D18</f>
        <v>18888549</v>
      </c>
      <c r="E17" s="25">
        <f>E18</f>
        <v>19834179</v>
      </c>
    </row>
    <row r="18" spans="1:5" ht="38.25">
      <c r="A18" s="39" t="s">
        <v>597</v>
      </c>
      <c r="B18" s="40" t="s">
        <v>299</v>
      </c>
      <c r="C18" s="27"/>
      <c r="D18" s="25">
        <f>D19+D21</f>
        <v>18888549</v>
      </c>
      <c r="E18" s="25">
        <f>E19+E21</f>
        <v>19834179</v>
      </c>
    </row>
    <row r="19" spans="1:5" ht="25.5">
      <c r="A19" s="29" t="s">
        <v>681</v>
      </c>
      <c r="B19" s="40" t="s">
        <v>300</v>
      </c>
      <c r="C19" s="27"/>
      <c r="D19" s="25">
        <f>D20</f>
        <v>18808549</v>
      </c>
      <c r="E19" s="25">
        <f>E20</f>
        <v>19684179</v>
      </c>
    </row>
    <row r="20" spans="1:5" ht="25.5">
      <c r="A20" s="29" t="s">
        <v>86</v>
      </c>
      <c r="B20" s="40" t="s">
        <v>300</v>
      </c>
      <c r="C20" s="27">
        <v>600</v>
      </c>
      <c r="D20" s="30">
        <v>18808549</v>
      </c>
      <c r="E20" s="30">
        <v>19684179</v>
      </c>
    </row>
    <row r="21" spans="1:5" ht="24">
      <c r="A21" s="46" t="s">
        <v>270</v>
      </c>
      <c r="B21" s="40" t="s">
        <v>249</v>
      </c>
      <c r="C21" s="27"/>
      <c r="D21" s="25">
        <f>D22</f>
        <v>80000</v>
      </c>
      <c r="E21" s="25">
        <f>E22</f>
        <v>150000</v>
      </c>
    </row>
    <row r="22" spans="1:5" ht="25.5">
      <c r="A22" s="338" t="s">
        <v>87</v>
      </c>
      <c r="B22" s="51" t="s">
        <v>249</v>
      </c>
      <c r="C22" s="50">
        <v>200</v>
      </c>
      <c r="D22" s="52">
        <v>80000</v>
      </c>
      <c r="E22" s="52">
        <v>150000</v>
      </c>
    </row>
    <row r="23" spans="1:5" ht="25.5">
      <c r="A23" s="19" t="s">
        <v>154</v>
      </c>
      <c r="B23" s="310" t="s">
        <v>204</v>
      </c>
      <c r="C23" s="20" t="s">
        <v>83</v>
      </c>
      <c r="D23" s="22">
        <f>D24+D37+D56</f>
        <v>22983027</v>
      </c>
      <c r="E23" s="22">
        <f>E24+E37+E56</f>
        <v>20032630</v>
      </c>
    </row>
    <row r="24" spans="1:5" ht="38.25">
      <c r="A24" s="23" t="s">
        <v>347</v>
      </c>
      <c r="B24" s="41" t="s">
        <v>6</v>
      </c>
      <c r="C24" s="27" t="s">
        <v>83</v>
      </c>
      <c r="D24" s="25">
        <f>D25+D28</f>
        <v>2342900</v>
      </c>
      <c r="E24" s="25">
        <f>E25+E28</f>
        <v>2342900</v>
      </c>
    </row>
    <row r="25" spans="1:5" ht="38.25" hidden="1">
      <c r="A25" s="39" t="s">
        <v>416</v>
      </c>
      <c r="B25" s="41" t="s">
        <v>126</v>
      </c>
      <c r="C25" s="27"/>
      <c r="D25" s="25">
        <f>D26</f>
        <v>0</v>
      </c>
      <c r="E25" s="25">
        <f>E26</f>
        <v>0</v>
      </c>
    </row>
    <row r="26" spans="1:5" ht="38.25" hidden="1">
      <c r="A26" s="29" t="s">
        <v>581</v>
      </c>
      <c r="B26" s="40" t="s">
        <v>417</v>
      </c>
      <c r="C26" s="27" t="s">
        <v>83</v>
      </c>
      <c r="D26" s="25">
        <f>D27</f>
        <v>0</v>
      </c>
      <c r="E26" s="25">
        <f>E27</f>
        <v>0</v>
      </c>
    </row>
    <row r="27" spans="1:5" ht="25.5" hidden="1">
      <c r="A27" s="29" t="s">
        <v>86</v>
      </c>
      <c r="B27" s="40" t="s">
        <v>417</v>
      </c>
      <c r="C27" s="27" t="s">
        <v>75</v>
      </c>
      <c r="D27" s="30"/>
      <c r="E27" s="30"/>
    </row>
    <row r="28" spans="1:5" ht="38.25">
      <c r="A28" s="39" t="s">
        <v>708</v>
      </c>
      <c r="B28" s="41" t="s">
        <v>709</v>
      </c>
      <c r="C28" s="27"/>
      <c r="D28" s="25">
        <f>D29+D33</f>
        <v>2342900</v>
      </c>
      <c r="E28" s="25">
        <f>E29+E33</f>
        <v>2342900</v>
      </c>
    </row>
    <row r="29" spans="1:5" ht="25.5">
      <c r="A29" s="29" t="s">
        <v>357</v>
      </c>
      <c r="B29" s="41" t="s">
        <v>710</v>
      </c>
      <c r="C29" s="27" t="s">
        <v>83</v>
      </c>
      <c r="D29" s="25">
        <f>SUM(D30:D32)</f>
        <v>2342900</v>
      </c>
      <c r="E29" s="25">
        <f>SUM(E30:E32)</f>
        <v>2342900</v>
      </c>
    </row>
    <row r="30" spans="1:5" ht="51">
      <c r="A30" s="29" t="s">
        <v>682</v>
      </c>
      <c r="B30" s="41" t="s">
        <v>710</v>
      </c>
      <c r="C30" s="27">
        <v>100</v>
      </c>
      <c r="D30" s="30">
        <v>2232400</v>
      </c>
      <c r="E30" s="30">
        <v>2232400</v>
      </c>
    </row>
    <row r="31" spans="1:5" ht="25.5">
      <c r="A31" s="29" t="s">
        <v>209</v>
      </c>
      <c r="B31" s="41" t="s">
        <v>710</v>
      </c>
      <c r="C31" s="27">
        <v>200</v>
      </c>
      <c r="D31" s="30">
        <v>110000</v>
      </c>
      <c r="E31" s="30">
        <v>110000</v>
      </c>
    </row>
    <row r="32" spans="1:5" ht="12.75">
      <c r="A32" s="29" t="s">
        <v>73</v>
      </c>
      <c r="B32" s="41" t="s">
        <v>710</v>
      </c>
      <c r="C32" s="27">
        <v>800</v>
      </c>
      <c r="D32" s="30">
        <v>500</v>
      </c>
      <c r="E32" s="30">
        <v>500</v>
      </c>
    </row>
    <row r="33" spans="1:5" ht="62.25" customHeight="1" hidden="1">
      <c r="A33" s="29" t="s">
        <v>662</v>
      </c>
      <c r="B33" s="41" t="s">
        <v>309</v>
      </c>
      <c r="C33" s="27"/>
      <c r="D33" s="30">
        <f>D34+D35+D36</f>
        <v>0</v>
      </c>
      <c r="E33" s="30">
        <f>E34+E35+E36</f>
        <v>0</v>
      </c>
    </row>
    <row r="34" spans="1:5" ht="51" hidden="1">
      <c r="A34" s="29" t="s">
        <v>682</v>
      </c>
      <c r="B34" s="41" t="s">
        <v>309</v>
      </c>
      <c r="C34" s="27">
        <v>100</v>
      </c>
      <c r="D34" s="30"/>
      <c r="E34" s="30"/>
    </row>
    <row r="35" spans="1:5" ht="25.5" hidden="1">
      <c r="A35" s="29" t="s">
        <v>209</v>
      </c>
      <c r="B35" s="41" t="s">
        <v>309</v>
      </c>
      <c r="C35" s="27">
        <v>200</v>
      </c>
      <c r="D35" s="30"/>
      <c r="E35" s="30"/>
    </row>
    <row r="36" spans="1:5" ht="12.75" hidden="1">
      <c r="A36" s="29" t="s">
        <v>73</v>
      </c>
      <c r="B36" s="41" t="s">
        <v>309</v>
      </c>
      <c r="C36" s="27">
        <v>800</v>
      </c>
      <c r="D36" s="30"/>
      <c r="E36" s="30"/>
    </row>
    <row r="37" spans="1:5" ht="38.25">
      <c r="A37" s="23" t="s">
        <v>155</v>
      </c>
      <c r="B37" s="41" t="s">
        <v>111</v>
      </c>
      <c r="C37" s="27" t="s">
        <v>83</v>
      </c>
      <c r="D37" s="25">
        <f>D38+D45+D49+D53</f>
        <v>8840713</v>
      </c>
      <c r="E37" s="25">
        <f>E38+E45+E49+E53</f>
        <v>8840713</v>
      </c>
    </row>
    <row r="38" spans="1:5" ht="25.5">
      <c r="A38" s="39" t="s">
        <v>598</v>
      </c>
      <c r="B38" s="41" t="s">
        <v>120</v>
      </c>
      <c r="C38" s="27"/>
      <c r="D38" s="25">
        <f>D39+D42</f>
        <v>7481548</v>
      </c>
      <c r="E38" s="25">
        <f>E39+E42</f>
        <v>7481548</v>
      </c>
    </row>
    <row r="39" spans="1:5" ht="12.75">
      <c r="A39" s="29" t="s">
        <v>553</v>
      </c>
      <c r="B39" s="40" t="s">
        <v>599</v>
      </c>
      <c r="C39" s="27" t="s">
        <v>83</v>
      </c>
      <c r="D39" s="25">
        <f>SUM(D40:D41)</f>
        <v>7112048</v>
      </c>
      <c r="E39" s="25">
        <f>SUM(E40:E41)</f>
        <v>7112048</v>
      </c>
    </row>
    <row r="40" spans="1:5" ht="25.5">
      <c r="A40" s="29" t="s">
        <v>209</v>
      </c>
      <c r="B40" s="40" t="s">
        <v>599</v>
      </c>
      <c r="C40" s="27">
        <v>200</v>
      </c>
      <c r="D40" s="30">
        <v>71000</v>
      </c>
      <c r="E40" s="30">
        <v>71000</v>
      </c>
    </row>
    <row r="41" spans="1:5" ht="12.75">
      <c r="A41" s="29" t="s">
        <v>77</v>
      </c>
      <c r="B41" s="40" t="s">
        <v>599</v>
      </c>
      <c r="C41" s="27">
        <v>300</v>
      </c>
      <c r="D41" s="30">
        <v>7041048</v>
      </c>
      <c r="E41" s="30">
        <v>7041048</v>
      </c>
    </row>
    <row r="42" spans="1:5" ht="12.75">
      <c r="A42" s="29" t="s">
        <v>554</v>
      </c>
      <c r="B42" s="40" t="s">
        <v>600</v>
      </c>
      <c r="C42" s="27" t="s">
        <v>83</v>
      </c>
      <c r="D42" s="25">
        <f>SUM(D43:D44)</f>
        <v>369500</v>
      </c>
      <c r="E42" s="25">
        <f>SUM(E43:E44)</f>
        <v>369500</v>
      </c>
    </row>
    <row r="43" spans="1:5" ht="25.5">
      <c r="A43" s="29" t="s">
        <v>209</v>
      </c>
      <c r="B43" s="40" t="s">
        <v>600</v>
      </c>
      <c r="C43" s="27">
        <v>200</v>
      </c>
      <c r="D43" s="30">
        <v>9500</v>
      </c>
      <c r="E43" s="30">
        <v>9500</v>
      </c>
    </row>
    <row r="44" spans="1:5" ht="12.75">
      <c r="A44" s="29" t="s">
        <v>77</v>
      </c>
      <c r="B44" s="40" t="s">
        <v>600</v>
      </c>
      <c r="C44" s="27" t="s">
        <v>76</v>
      </c>
      <c r="D44" s="30">
        <v>360000</v>
      </c>
      <c r="E44" s="30">
        <v>360000</v>
      </c>
    </row>
    <row r="45" spans="1:5" ht="25.5">
      <c r="A45" s="39" t="s">
        <v>117</v>
      </c>
      <c r="B45" s="41" t="s">
        <v>121</v>
      </c>
      <c r="C45" s="24"/>
      <c r="D45" s="25">
        <f>D46</f>
        <v>135590</v>
      </c>
      <c r="E45" s="25">
        <f>E46</f>
        <v>135590</v>
      </c>
    </row>
    <row r="46" spans="1:5" ht="25.5">
      <c r="A46" s="29" t="s">
        <v>243</v>
      </c>
      <c r="B46" s="40" t="s">
        <v>122</v>
      </c>
      <c r="C46" s="27" t="s">
        <v>83</v>
      </c>
      <c r="D46" s="25">
        <f>SUM(D47:D48)</f>
        <v>135590</v>
      </c>
      <c r="E46" s="25">
        <f>SUM(E47:E48)</f>
        <v>135590</v>
      </c>
    </row>
    <row r="47" spans="1:5" ht="25.5">
      <c r="A47" s="29" t="s">
        <v>209</v>
      </c>
      <c r="B47" s="40" t="s">
        <v>122</v>
      </c>
      <c r="C47" s="27">
        <v>200</v>
      </c>
      <c r="D47" s="25">
        <v>2400</v>
      </c>
      <c r="E47" s="25">
        <v>2400</v>
      </c>
    </row>
    <row r="48" spans="1:5" ht="12.75">
      <c r="A48" s="29" t="s">
        <v>77</v>
      </c>
      <c r="B48" s="40" t="s">
        <v>122</v>
      </c>
      <c r="C48" s="27" t="s">
        <v>76</v>
      </c>
      <c r="D48" s="30">
        <v>133190</v>
      </c>
      <c r="E48" s="30">
        <v>133190</v>
      </c>
    </row>
    <row r="49" spans="1:5" ht="28.5" customHeight="1">
      <c r="A49" s="39" t="s">
        <v>601</v>
      </c>
      <c r="B49" s="41" t="s">
        <v>123</v>
      </c>
      <c r="C49" s="24"/>
      <c r="D49" s="25">
        <f>D50</f>
        <v>575575</v>
      </c>
      <c r="E49" s="25">
        <f>E50</f>
        <v>575575</v>
      </c>
    </row>
    <row r="50" spans="1:5" ht="25.5">
      <c r="A50" s="29" t="s">
        <v>458</v>
      </c>
      <c r="B50" s="40" t="s">
        <v>124</v>
      </c>
      <c r="C50" s="27" t="s">
        <v>83</v>
      </c>
      <c r="D50" s="25">
        <f>SUM(D51:D52)</f>
        <v>575575</v>
      </c>
      <c r="E50" s="25">
        <f>SUM(E51:E52)</f>
        <v>575575</v>
      </c>
    </row>
    <row r="51" spans="1:5" ht="25.5">
      <c r="A51" s="29" t="s">
        <v>209</v>
      </c>
      <c r="B51" s="40" t="s">
        <v>124</v>
      </c>
      <c r="C51" s="27">
        <v>200</v>
      </c>
      <c r="D51" s="30">
        <v>5000</v>
      </c>
      <c r="E51" s="30">
        <v>5000</v>
      </c>
    </row>
    <row r="52" spans="1:5" ht="12.75">
      <c r="A52" s="29" t="s">
        <v>77</v>
      </c>
      <c r="B52" s="40" t="s">
        <v>124</v>
      </c>
      <c r="C52" s="27">
        <v>300</v>
      </c>
      <c r="D52" s="30">
        <v>570575</v>
      </c>
      <c r="E52" s="30">
        <v>570575</v>
      </c>
    </row>
    <row r="53" spans="1:5" ht="25.5">
      <c r="A53" s="39" t="s">
        <v>884</v>
      </c>
      <c r="B53" s="40" t="s">
        <v>885</v>
      </c>
      <c r="C53" s="27"/>
      <c r="D53" s="25">
        <f>D54</f>
        <v>648000</v>
      </c>
      <c r="E53" s="25">
        <f>E54</f>
        <v>648000</v>
      </c>
    </row>
    <row r="54" spans="1:5" ht="25.5">
      <c r="A54" s="29" t="s">
        <v>886</v>
      </c>
      <c r="B54" s="40" t="s">
        <v>887</v>
      </c>
      <c r="C54" s="27"/>
      <c r="D54" s="25">
        <f>D55</f>
        <v>648000</v>
      </c>
      <c r="E54" s="25">
        <f>E55</f>
        <v>648000</v>
      </c>
    </row>
    <row r="55" spans="1:5" ht="12.75">
      <c r="A55" s="29" t="s">
        <v>77</v>
      </c>
      <c r="B55" s="40" t="s">
        <v>887</v>
      </c>
      <c r="C55" s="27" t="s">
        <v>76</v>
      </c>
      <c r="D55" s="25">
        <v>648000</v>
      </c>
      <c r="E55" s="25">
        <v>648000</v>
      </c>
    </row>
    <row r="56" spans="1:5" ht="51">
      <c r="A56" s="23" t="s">
        <v>164</v>
      </c>
      <c r="B56" s="24" t="s">
        <v>7</v>
      </c>
      <c r="C56" s="24"/>
      <c r="D56" s="25">
        <f>D57+D64+D67+D71</f>
        <v>11799414</v>
      </c>
      <c r="E56" s="25">
        <f>E57+E64+E67+E71</f>
        <v>8849017</v>
      </c>
    </row>
    <row r="57" spans="1:5" ht="38.25">
      <c r="A57" s="39" t="s">
        <v>704</v>
      </c>
      <c r="B57" s="24" t="s">
        <v>118</v>
      </c>
      <c r="C57" s="27"/>
      <c r="D57" s="25">
        <f>D58+D60+D62</f>
        <v>1273717</v>
      </c>
      <c r="E57" s="25">
        <f>E58+E60+E62</f>
        <v>1273717</v>
      </c>
    </row>
    <row r="58" spans="1:5" ht="12.75">
      <c r="A58" s="39" t="s">
        <v>519</v>
      </c>
      <c r="B58" s="40" t="s">
        <v>705</v>
      </c>
      <c r="C58" s="27"/>
      <c r="D58" s="25">
        <f>D59</f>
        <v>1273717</v>
      </c>
      <c r="E58" s="25">
        <f>E59</f>
        <v>1273717</v>
      </c>
    </row>
    <row r="59" spans="1:5" ht="12.75">
      <c r="A59" s="29" t="s">
        <v>77</v>
      </c>
      <c r="B59" s="40" t="s">
        <v>705</v>
      </c>
      <c r="C59" s="27">
        <v>300</v>
      </c>
      <c r="D59" s="30">
        <v>1273717</v>
      </c>
      <c r="E59" s="30">
        <v>1273717</v>
      </c>
    </row>
    <row r="60" spans="1:5" ht="25.5" hidden="1">
      <c r="A60" s="91" t="s">
        <v>475</v>
      </c>
      <c r="B60" s="40" t="s">
        <v>476</v>
      </c>
      <c r="C60" s="27"/>
      <c r="D60" s="30">
        <f>D61</f>
        <v>0</v>
      </c>
      <c r="E60" s="30">
        <f>E61</f>
        <v>0</v>
      </c>
    </row>
    <row r="61" spans="1:5" ht="12.75" hidden="1">
      <c r="A61" s="29" t="s">
        <v>77</v>
      </c>
      <c r="B61" s="40" t="s">
        <v>476</v>
      </c>
      <c r="C61" s="27">
        <v>300</v>
      </c>
      <c r="D61" s="30"/>
      <c r="E61" s="30"/>
    </row>
    <row r="62" spans="1:5" ht="25.5" hidden="1">
      <c r="A62" s="91" t="s">
        <v>477</v>
      </c>
      <c r="B62" s="40" t="s">
        <v>478</v>
      </c>
      <c r="C62" s="27"/>
      <c r="D62" s="30">
        <f>D63</f>
        <v>0</v>
      </c>
      <c r="E62" s="30">
        <f>E63</f>
        <v>0</v>
      </c>
    </row>
    <row r="63" spans="1:5" ht="25.5" hidden="1">
      <c r="A63" s="29" t="s">
        <v>209</v>
      </c>
      <c r="B63" s="40" t="s">
        <v>478</v>
      </c>
      <c r="C63" s="27">
        <v>200</v>
      </c>
      <c r="D63" s="30"/>
      <c r="E63" s="30"/>
    </row>
    <row r="64" spans="1:5" ht="38.25">
      <c r="A64" s="39" t="s">
        <v>119</v>
      </c>
      <c r="B64" s="41" t="s">
        <v>706</v>
      </c>
      <c r="C64" s="27"/>
      <c r="D64" s="25">
        <f>D65</f>
        <v>6571200</v>
      </c>
      <c r="E64" s="25">
        <f>E65</f>
        <v>6571200</v>
      </c>
    </row>
    <row r="65" spans="1:5" ht="25.5">
      <c r="A65" s="29" t="s">
        <v>555</v>
      </c>
      <c r="B65" s="40" t="s">
        <v>707</v>
      </c>
      <c r="C65" s="27" t="s">
        <v>83</v>
      </c>
      <c r="D65" s="25">
        <f>SUM(D66:D66)</f>
        <v>6571200</v>
      </c>
      <c r="E65" s="25">
        <f>SUM(E66:E66)</f>
        <v>6571200</v>
      </c>
    </row>
    <row r="66" spans="1:5" ht="12.75">
      <c r="A66" s="29" t="s">
        <v>77</v>
      </c>
      <c r="B66" s="40" t="s">
        <v>707</v>
      </c>
      <c r="C66" s="27">
        <v>300</v>
      </c>
      <c r="D66" s="30">
        <v>6571200</v>
      </c>
      <c r="E66" s="30">
        <v>6571200</v>
      </c>
    </row>
    <row r="67" spans="1:5" ht="38.25">
      <c r="A67" s="29" t="s">
        <v>552</v>
      </c>
      <c r="B67" s="24" t="s">
        <v>559</v>
      </c>
      <c r="C67" s="27"/>
      <c r="D67" s="25">
        <f>D68</f>
        <v>1004100</v>
      </c>
      <c r="E67" s="25">
        <f>E68</f>
        <v>1004100</v>
      </c>
    </row>
    <row r="68" spans="1:5" ht="38.25">
      <c r="A68" s="29" t="s">
        <v>261</v>
      </c>
      <c r="B68" s="40" t="s">
        <v>418</v>
      </c>
      <c r="C68" s="27"/>
      <c r="D68" s="25">
        <f>SUM(D69:D70)</f>
        <v>1004100</v>
      </c>
      <c r="E68" s="25">
        <f>SUM(E69:E70)</f>
        <v>1004100</v>
      </c>
    </row>
    <row r="69" spans="1:5" ht="51">
      <c r="A69" s="29" t="s">
        <v>682</v>
      </c>
      <c r="B69" s="40" t="s">
        <v>418</v>
      </c>
      <c r="C69" s="27">
        <v>100</v>
      </c>
      <c r="D69" s="30">
        <v>967900</v>
      </c>
      <c r="E69" s="30">
        <v>967900</v>
      </c>
    </row>
    <row r="70" spans="1:5" ht="25.5">
      <c r="A70" s="338" t="s">
        <v>209</v>
      </c>
      <c r="B70" s="51" t="s">
        <v>418</v>
      </c>
      <c r="C70" s="50" t="s">
        <v>70</v>
      </c>
      <c r="D70" s="52">
        <v>36200</v>
      </c>
      <c r="E70" s="52">
        <v>36200</v>
      </c>
    </row>
    <row r="71" spans="1:5" ht="25.5">
      <c r="A71" s="29" t="s">
        <v>854</v>
      </c>
      <c r="B71" s="40" t="s">
        <v>842</v>
      </c>
      <c r="C71" s="27"/>
      <c r="D71" s="30">
        <f>D72</f>
        <v>2950397</v>
      </c>
      <c r="E71" s="30">
        <f>E72</f>
        <v>0</v>
      </c>
    </row>
    <row r="72" spans="1:5" ht="38.25">
      <c r="A72" s="29" t="s">
        <v>840</v>
      </c>
      <c r="B72" s="40" t="s">
        <v>843</v>
      </c>
      <c r="C72" s="27"/>
      <c r="D72" s="30">
        <f>D73</f>
        <v>2950397</v>
      </c>
      <c r="E72" s="30">
        <f>E73</f>
        <v>0</v>
      </c>
    </row>
    <row r="73" spans="1:5" ht="25.5" customHeight="1">
      <c r="A73" s="29" t="s">
        <v>202</v>
      </c>
      <c r="B73" s="40" t="s">
        <v>843</v>
      </c>
      <c r="C73" s="27">
        <v>400</v>
      </c>
      <c r="D73" s="30">
        <v>2950397</v>
      </c>
      <c r="E73" s="30"/>
    </row>
    <row r="74" spans="1:5" ht="25.5">
      <c r="A74" s="19" t="s">
        <v>256</v>
      </c>
      <c r="B74" s="310" t="s">
        <v>521</v>
      </c>
      <c r="C74" s="20" t="s">
        <v>83</v>
      </c>
      <c r="D74" s="22">
        <f>D75+D89+D137</f>
        <v>273685444</v>
      </c>
      <c r="E74" s="22">
        <f>E75+E89+E137</f>
        <v>276792126</v>
      </c>
    </row>
    <row r="75" spans="1:5" ht="38.25">
      <c r="A75" s="23" t="s">
        <v>222</v>
      </c>
      <c r="B75" s="40" t="s">
        <v>288</v>
      </c>
      <c r="C75" s="27" t="s">
        <v>83</v>
      </c>
      <c r="D75" s="25">
        <f>D76+D79+D84</f>
        <v>4311102</v>
      </c>
      <c r="E75" s="25">
        <f>E76+E79+E84</f>
        <v>4516290</v>
      </c>
    </row>
    <row r="76" spans="1:5" ht="38.25">
      <c r="A76" s="39" t="s">
        <v>427</v>
      </c>
      <c r="B76" s="40" t="s">
        <v>289</v>
      </c>
      <c r="C76" s="27"/>
      <c r="D76" s="25">
        <f>D77</f>
        <v>217546</v>
      </c>
      <c r="E76" s="25">
        <f>E77</f>
        <v>217546</v>
      </c>
    </row>
    <row r="77" spans="1:5" ht="38.25">
      <c r="A77" s="29" t="s">
        <v>560</v>
      </c>
      <c r="B77" s="40" t="s">
        <v>290</v>
      </c>
      <c r="C77" s="27"/>
      <c r="D77" s="25">
        <f>D78</f>
        <v>217546</v>
      </c>
      <c r="E77" s="25">
        <f>E78</f>
        <v>217546</v>
      </c>
    </row>
    <row r="78" spans="1:5" ht="51">
      <c r="A78" s="29" t="s">
        <v>682</v>
      </c>
      <c r="B78" s="40" t="s">
        <v>290</v>
      </c>
      <c r="C78" s="27">
        <v>100</v>
      </c>
      <c r="D78" s="30">
        <v>217546</v>
      </c>
      <c r="E78" s="30">
        <v>217546</v>
      </c>
    </row>
    <row r="79" spans="1:5" ht="25.5">
      <c r="A79" s="39" t="s">
        <v>305</v>
      </c>
      <c r="B79" s="40" t="s">
        <v>292</v>
      </c>
      <c r="C79" s="27"/>
      <c r="D79" s="25">
        <f>D80</f>
        <v>2925563</v>
      </c>
      <c r="E79" s="25">
        <f>E80</f>
        <v>3067104</v>
      </c>
    </row>
    <row r="80" spans="1:5" ht="25.5">
      <c r="A80" s="29" t="s">
        <v>460</v>
      </c>
      <c r="B80" s="40" t="s">
        <v>293</v>
      </c>
      <c r="C80" s="27" t="s">
        <v>83</v>
      </c>
      <c r="D80" s="25">
        <f>SUM(D81:D83)</f>
        <v>2925563</v>
      </c>
      <c r="E80" s="25">
        <f>SUM(E81:E83)</f>
        <v>3067104</v>
      </c>
    </row>
    <row r="81" spans="1:5" ht="51">
      <c r="A81" s="29" t="s">
        <v>682</v>
      </c>
      <c r="B81" s="40" t="s">
        <v>293</v>
      </c>
      <c r="C81" s="27" t="s">
        <v>556</v>
      </c>
      <c r="D81" s="30">
        <v>2406221</v>
      </c>
      <c r="E81" s="30">
        <v>2547764</v>
      </c>
    </row>
    <row r="82" spans="1:5" ht="25.5">
      <c r="A82" s="29" t="s">
        <v>209</v>
      </c>
      <c r="B82" s="40" t="s">
        <v>293</v>
      </c>
      <c r="C82" s="27" t="s">
        <v>70</v>
      </c>
      <c r="D82" s="30">
        <v>514265</v>
      </c>
      <c r="E82" s="30">
        <v>514263</v>
      </c>
    </row>
    <row r="83" spans="1:5" ht="12.75">
      <c r="A83" s="29" t="s">
        <v>73</v>
      </c>
      <c r="B83" s="40" t="s">
        <v>293</v>
      </c>
      <c r="C83" s="27">
        <v>800</v>
      </c>
      <c r="D83" s="30">
        <v>5077</v>
      </c>
      <c r="E83" s="30">
        <v>5077</v>
      </c>
    </row>
    <row r="84" spans="1:5" ht="25.5">
      <c r="A84" s="29" t="s">
        <v>593</v>
      </c>
      <c r="B84" s="40" t="s">
        <v>595</v>
      </c>
      <c r="C84" s="27"/>
      <c r="D84" s="25">
        <f>D85</f>
        <v>1167993</v>
      </c>
      <c r="E84" s="25">
        <f>E85</f>
        <v>1231640</v>
      </c>
    </row>
    <row r="85" spans="1:5" ht="25.5">
      <c r="A85" s="29" t="s">
        <v>679</v>
      </c>
      <c r="B85" s="40" t="s">
        <v>596</v>
      </c>
      <c r="C85" s="27"/>
      <c r="D85" s="25">
        <f>SUM(D86:D88)</f>
        <v>1167993</v>
      </c>
      <c r="E85" s="25">
        <f>SUM(E86:E88)</f>
        <v>1231640</v>
      </c>
    </row>
    <row r="86" spans="1:5" ht="51">
      <c r="A86" s="29" t="s">
        <v>682</v>
      </c>
      <c r="B86" s="40" t="s">
        <v>596</v>
      </c>
      <c r="C86" s="27" t="s">
        <v>556</v>
      </c>
      <c r="D86" s="30">
        <v>1081993</v>
      </c>
      <c r="E86" s="30">
        <v>1145640</v>
      </c>
    </row>
    <row r="87" spans="1:5" ht="25.5">
      <c r="A87" s="29" t="s">
        <v>209</v>
      </c>
      <c r="B87" s="40" t="s">
        <v>596</v>
      </c>
      <c r="C87" s="27" t="s">
        <v>70</v>
      </c>
      <c r="D87" s="30">
        <v>86000</v>
      </c>
      <c r="E87" s="30">
        <v>86000</v>
      </c>
    </row>
    <row r="88" spans="1:5" ht="12.75" hidden="1">
      <c r="A88" s="29" t="s">
        <v>73</v>
      </c>
      <c r="B88" s="40" t="s">
        <v>596</v>
      </c>
      <c r="C88" s="27">
        <v>800</v>
      </c>
      <c r="D88" s="30"/>
      <c r="E88" s="30"/>
    </row>
    <row r="89" spans="1:5" ht="38.25">
      <c r="A89" s="23" t="s">
        <v>257</v>
      </c>
      <c r="B89" s="41" t="s">
        <v>522</v>
      </c>
      <c r="C89" s="27" t="s">
        <v>83</v>
      </c>
      <c r="D89" s="25">
        <f>D90+D98+D102+D109+D129+D132+D122</f>
        <v>256308877</v>
      </c>
      <c r="E89" s="25">
        <f>E90+E98+E102+E109+E129+E132+E122</f>
        <v>258530466</v>
      </c>
    </row>
    <row r="90" spans="1:5" ht="25.5">
      <c r="A90" s="39" t="s">
        <v>422</v>
      </c>
      <c r="B90" s="40" t="s">
        <v>523</v>
      </c>
      <c r="C90" s="27"/>
      <c r="D90" s="25">
        <f>D91+D94</f>
        <v>101720105</v>
      </c>
      <c r="E90" s="25">
        <f>E91+E94</f>
        <v>103615310</v>
      </c>
    </row>
    <row r="91" spans="1:5" ht="76.5">
      <c r="A91" s="29" t="s">
        <v>277</v>
      </c>
      <c r="B91" s="40" t="s">
        <v>278</v>
      </c>
      <c r="C91" s="27" t="s">
        <v>83</v>
      </c>
      <c r="D91" s="25">
        <f>SUM(D92:D93)</f>
        <v>65710054</v>
      </c>
      <c r="E91" s="25">
        <f>SUM(E92:E93)</f>
        <v>65710054</v>
      </c>
    </row>
    <row r="92" spans="1:5" ht="51">
      <c r="A92" s="29" t="s">
        <v>682</v>
      </c>
      <c r="B92" s="40" t="s">
        <v>278</v>
      </c>
      <c r="C92" s="27" t="s">
        <v>556</v>
      </c>
      <c r="D92" s="30">
        <v>65252502</v>
      </c>
      <c r="E92" s="30">
        <v>65252502</v>
      </c>
    </row>
    <row r="93" spans="1:5" ht="25.5">
      <c r="A93" s="29" t="s">
        <v>209</v>
      </c>
      <c r="B93" s="40" t="s">
        <v>278</v>
      </c>
      <c r="C93" s="27" t="s">
        <v>70</v>
      </c>
      <c r="D93" s="30">
        <v>457552</v>
      </c>
      <c r="E93" s="30">
        <v>457552</v>
      </c>
    </row>
    <row r="94" spans="1:5" ht="25.5">
      <c r="A94" s="29" t="s">
        <v>460</v>
      </c>
      <c r="B94" s="40" t="s">
        <v>279</v>
      </c>
      <c r="C94" s="27"/>
      <c r="D94" s="25">
        <f>SUM(D95:D97)</f>
        <v>36010051</v>
      </c>
      <c r="E94" s="25">
        <f>SUM(E95:E97)</f>
        <v>37905256</v>
      </c>
    </row>
    <row r="95" spans="1:5" ht="51">
      <c r="A95" s="29" t="s">
        <v>682</v>
      </c>
      <c r="B95" s="40" t="s">
        <v>279</v>
      </c>
      <c r="C95" s="27">
        <v>100</v>
      </c>
      <c r="D95" s="30">
        <v>14284050</v>
      </c>
      <c r="E95" s="30">
        <v>15314935</v>
      </c>
    </row>
    <row r="96" spans="1:5" ht="25.5">
      <c r="A96" s="29" t="s">
        <v>209</v>
      </c>
      <c r="B96" s="40" t="s">
        <v>279</v>
      </c>
      <c r="C96" s="27">
        <v>200</v>
      </c>
      <c r="D96" s="30">
        <v>19472553</v>
      </c>
      <c r="E96" s="30">
        <v>20336873</v>
      </c>
    </row>
    <row r="97" spans="1:5" ht="12.75">
      <c r="A97" s="29" t="s">
        <v>73</v>
      </c>
      <c r="B97" s="40" t="s">
        <v>279</v>
      </c>
      <c r="C97" s="27">
        <v>800</v>
      </c>
      <c r="D97" s="30">
        <v>2253448</v>
      </c>
      <c r="E97" s="30">
        <v>2253448</v>
      </c>
    </row>
    <row r="98" spans="1:5" ht="25.5">
      <c r="A98" s="39" t="s">
        <v>230</v>
      </c>
      <c r="B98" s="40" t="s">
        <v>125</v>
      </c>
      <c r="C98" s="27"/>
      <c r="D98" s="25">
        <f>D99</f>
        <v>4694114</v>
      </c>
      <c r="E98" s="25">
        <f>E99</f>
        <v>4694114</v>
      </c>
    </row>
    <row r="99" spans="1:5" ht="12.75">
      <c r="A99" s="29" t="s">
        <v>302</v>
      </c>
      <c r="B99" s="40" t="s">
        <v>224</v>
      </c>
      <c r="C99" s="27"/>
      <c r="D99" s="25">
        <f>SUM(D100:D101)</f>
        <v>4694114</v>
      </c>
      <c r="E99" s="25">
        <f>SUM(E100:E101)</f>
        <v>4694114</v>
      </c>
    </row>
    <row r="100" spans="1:5" ht="25.5">
      <c r="A100" s="29" t="s">
        <v>209</v>
      </c>
      <c r="B100" s="40" t="s">
        <v>224</v>
      </c>
      <c r="C100" s="27">
        <v>200</v>
      </c>
      <c r="D100" s="30">
        <v>18776</v>
      </c>
      <c r="E100" s="30">
        <v>18776</v>
      </c>
    </row>
    <row r="101" spans="1:5" ht="12.75">
      <c r="A101" s="29" t="s">
        <v>77</v>
      </c>
      <c r="B101" s="40" t="s">
        <v>224</v>
      </c>
      <c r="C101" s="27">
        <v>300</v>
      </c>
      <c r="D101" s="30">
        <v>4675338</v>
      </c>
      <c r="E101" s="30">
        <v>4675338</v>
      </c>
    </row>
    <row r="102" spans="1:5" ht="25.5">
      <c r="A102" s="39" t="s">
        <v>424</v>
      </c>
      <c r="B102" s="40" t="s">
        <v>280</v>
      </c>
      <c r="C102" s="27"/>
      <c r="D102" s="25">
        <f>D103+D105+D107</f>
        <v>137220021</v>
      </c>
      <c r="E102" s="25">
        <f>E103+E105+E107</f>
        <v>137891844</v>
      </c>
    </row>
    <row r="103" spans="1:5" ht="76.5">
      <c r="A103" s="29" t="s">
        <v>637</v>
      </c>
      <c r="B103" s="40" t="s">
        <v>281</v>
      </c>
      <c r="C103" s="27" t="s">
        <v>83</v>
      </c>
      <c r="D103" s="25">
        <f>D104</f>
        <v>112924782</v>
      </c>
      <c r="E103" s="25">
        <f>E104</f>
        <v>112924782</v>
      </c>
    </row>
    <row r="104" spans="1:5" ht="25.5">
      <c r="A104" s="29" t="s">
        <v>86</v>
      </c>
      <c r="B104" s="40" t="s">
        <v>281</v>
      </c>
      <c r="C104" s="27">
        <v>600</v>
      </c>
      <c r="D104" s="30">
        <v>112924782</v>
      </c>
      <c r="E104" s="30">
        <v>112924782</v>
      </c>
    </row>
    <row r="105" spans="1:5" ht="25.5">
      <c r="A105" s="29" t="s">
        <v>460</v>
      </c>
      <c r="B105" s="40" t="s">
        <v>282</v>
      </c>
      <c r="C105" s="27"/>
      <c r="D105" s="25">
        <f>D106</f>
        <v>17811279</v>
      </c>
      <c r="E105" s="25">
        <f>E106</f>
        <v>18483102</v>
      </c>
    </row>
    <row r="106" spans="1:5" ht="25.5">
      <c r="A106" s="29" t="s">
        <v>86</v>
      </c>
      <c r="B106" s="40" t="s">
        <v>282</v>
      </c>
      <c r="C106" s="27">
        <v>600</v>
      </c>
      <c r="D106" s="30">
        <v>17811279</v>
      </c>
      <c r="E106" s="30">
        <v>18483102</v>
      </c>
    </row>
    <row r="107" spans="1:5" ht="76.5">
      <c r="A107" s="29" t="s">
        <v>966</v>
      </c>
      <c r="B107" s="40" t="s">
        <v>967</v>
      </c>
      <c r="C107" s="27"/>
      <c r="D107" s="30">
        <f>D108</f>
        <v>6483960</v>
      </c>
      <c r="E107" s="30">
        <f>E108</f>
        <v>6483960</v>
      </c>
    </row>
    <row r="108" spans="1:5" ht="25.5">
      <c r="A108" s="29" t="s">
        <v>86</v>
      </c>
      <c r="B108" s="40" t="s">
        <v>967</v>
      </c>
      <c r="C108" s="27">
        <v>600</v>
      </c>
      <c r="D108" s="30">
        <v>6483960</v>
      </c>
      <c r="E108" s="30">
        <v>6483960</v>
      </c>
    </row>
    <row r="109" spans="1:5" ht="12.75">
      <c r="A109" s="39" t="s">
        <v>425</v>
      </c>
      <c r="B109" s="41" t="s">
        <v>283</v>
      </c>
      <c r="C109" s="27"/>
      <c r="D109" s="25">
        <f>D110+D112+D114+D118+D120+D116</f>
        <v>11562047</v>
      </c>
      <c r="E109" s="25">
        <f>E110+E112+E114+E118+E120+E116</f>
        <v>11216608</v>
      </c>
    </row>
    <row r="110" spans="1:5" ht="38.25">
      <c r="A110" s="39" t="s">
        <v>363</v>
      </c>
      <c r="B110" s="40" t="s">
        <v>364</v>
      </c>
      <c r="C110" s="27"/>
      <c r="D110" s="25">
        <f>D111</f>
        <v>6410476</v>
      </c>
      <c r="E110" s="25">
        <f>E111</f>
        <v>6013419</v>
      </c>
    </row>
    <row r="111" spans="1:5" ht="25.5">
      <c r="A111" s="29" t="s">
        <v>86</v>
      </c>
      <c r="B111" s="40" t="s">
        <v>364</v>
      </c>
      <c r="C111" s="27">
        <v>600</v>
      </c>
      <c r="D111" s="25">
        <v>6410476</v>
      </c>
      <c r="E111" s="25">
        <v>6013419</v>
      </c>
    </row>
    <row r="112" spans="1:5" ht="51">
      <c r="A112" s="39" t="s">
        <v>693</v>
      </c>
      <c r="B112" s="40" t="s">
        <v>694</v>
      </c>
      <c r="C112" s="27"/>
      <c r="D112" s="25">
        <f>D113</f>
        <v>316634</v>
      </c>
      <c r="E112" s="25">
        <f>E113</f>
        <v>316634</v>
      </c>
    </row>
    <row r="113" spans="1:5" ht="25.5">
      <c r="A113" s="29" t="s">
        <v>86</v>
      </c>
      <c r="B113" s="40" t="s">
        <v>694</v>
      </c>
      <c r="C113" s="27">
        <v>600</v>
      </c>
      <c r="D113" s="25">
        <v>316634</v>
      </c>
      <c r="E113" s="25">
        <v>316634</v>
      </c>
    </row>
    <row r="114" spans="1:5" ht="51">
      <c r="A114" s="339" t="s">
        <v>274</v>
      </c>
      <c r="B114" s="40" t="s">
        <v>284</v>
      </c>
      <c r="C114" s="27"/>
      <c r="D114" s="25">
        <f>D115</f>
        <v>3068740</v>
      </c>
      <c r="E114" s="25">
        <f>E115</f>
        <v>3068740</v>
      </c>
    </row>
    <row r="115" spans="1:5" ht="25.5">
      <c r="A115" s="29" t="s">
        <v>86</v>
      </c>
      <c r="B115" s="40" t="s">
        <v>284</v>
      </c>
      <c r="C115" s="27">
        <v>600</v>
      </c>
      <c r="D115" s="30">
        <v>3068740</v>
      </c>
      <c r="E115" s="30">
        <v>3068740</v>
      </c>
    </row>
    <row r="116" spans="1:5" ht="25.5">
      <c r="A116" s="29" t="s">
        <v>460</v>
      </c>
      <c r="B116" s="40" t="s">
        <v>362</v>
      </c>
      <c r="C116" s="27"/>
      <c r="D116" s="30">
        <f>D117</f>
        <v>1746197</v>
      </c>
      <c r="E116" s="30">
        <f>E117</f>
        <v>1797815</v>
      </c>
    </row>
    <row r="117" spans="1:5" ht="25.5">
      <c r="A117" s="29" t="s">
        <v>86</v>
      </c>
      <c r="B117" s="40" t="s">
        <v>362</v>
      </c>
      <c r="C117" s="27">
        <v>600</v>
      </c>
      <c r="D117" s="30">
        <v>1746197</v>
      </c>
      <c r="E117" s="30">
        <v>1797815</v>
      </c>
    </row>
    <row r="118" spans="1:5" ht="12.75">
      <c r="A118" s="46" t="s">
        <v>195</v>
      </c>
      <c r="B118" s="40" t="s">
        <v>252</v>
      </c>
      <c r="C118" s="27"/>
      <c r="D118" s="25">
        <f>D119</f>
        <v>20000</v>
      </c>
      <c r="E118" s="25">
        <f>E119</f>
        <v>20000</v>
      </c>
    </row>
    <row r="119" spans="1:5" ht="25.5">
      <c r="A119" s="29" t="s">
        <v>86</v>
      </c>
      <c r="B119" s="40" t="s">
        <v>252</v>
      </c>
      <c r="C119" s="27">
        <v>300</v>
      </c>
      <c r="D119" s="30">
        <v>20000</v>
      </c>
      <c r="E119" s="30">
        <v>20000</v>
      </c>
    </row>
    <row r="120" spans="1:5" ht="12.75" hidden="1">
      <c r="A120" s="29"/>
      <c r="B120" s="40"/>
      <c r="C120" s="27"/>
      <c r="D120" s="30">
        <f>D121</f>
        <v>0</v>
      </c>
      <c r="E120" s="30">
        <f>E121</f>
        <v>0</v>
      </c>
    </row>
    <row r="121" spans="1:5" ht="12.75" hidden="1">
      <c r="A121" s="29"/>
      <c r="B121" s="40"/>
      <c r="C121" s="27"/>
      <c r="D121" s="30"/>
      <c r="E121" s="30"/>
    </row>
    <row r="122" spans="1:5" ht="25.5">
      <c r="A122" s="83" t="s">
        <v>945</v>
      </c>
      <c r="B122" s="34" t="s">
        <v>944</v>
      </c>
      <c r="C122" s="35"/>
      <c r="D122" s="30">
        <f>D123</f>
        <v>1112590</v>
      </c>
      <c r="E122" s="25">
        <f>E123</f>
        <v>1112590</v>
      </c>
    </row>
    <row r="123" spans="1:5" ht="39.75" customHeight="1">
      <c r="A123" s="83" t="s">
        <v>963</v>
      </c>
      <c r="B123" s="34" t="s">
        <v>964</v>
      </c>
      <c r="C123" s="35"/>
      <c r="D123" s="30">
        <f>D124</f>
        <v>1112590</v>
      </c>
      <c r="E123" s="25">
        <f>E124</f>
        <v>1112590</v>
      </c>
    </row>
    <row r="124" spans="1:5" ht="25.5">
      <c r="A124" s="341" t="s">
        <v>86</v>
      </c>
      <c r="B124" s="34" t="s">
        <v>964</v>
      </c>
      <c r="C124" s="35">
        <v>600</v>
      </c>
      <c r="D124" s="30">
        <f>1068531+21807+22252</f>
        <v>1112590</v>
      </c>
      <c r="E124" s="30">
        <f>1068531+21807+22252</f>
        <v>1112590</v>
      </c>
    </row>
    <row r="125" spans="1:5" ht="25.5" hidden="1">
      <c r="A125" s="29" t="s">
        <v>904</v>
      </c>
      <c r="B125" s="40" t="s">
        <v>905</v>
      </c>
      <c r="C125" s="27"/>
      <c r="D125" s="30">
        <f>D126</f>
        <v>0</v>
      </c>
      <c r="E125" s="30">
        <f>E126</f>
        <v>0</v>
      </c>
    </row>
    <row r="126" spans="1:5" ht="25.5" hidden="1">
      <c r="A126" s="29" t="s">
        <v>86</v>
      </c>
      <c r="B126" s="40" t="s">
        <v>905</v>
      </c>
      <c r="C126" s="27">
        <v>600</v>
      </c>
      <c r="D126" s="30"/>
      <c r="E126" s="30"/>
    </row>
    <row r="127" spans="1:5" ht="25.5" hidden="1">
      <c r="A127" s="342" t="s">
        <v>878</v>
      </c>
      <c r="B127" s="40" t="s">
        <v>879</v>
      </c>
      <c r="C127" s="27"/>
      <c r="D127" s="30">
        <f>D128</f>
        <v>0</v>
      </c>
      <c r="E127" s="30">
        <f>E128</f>
        <v>0</v>
      </c>
    </row>
    <row r="128" spans="1:5" ht="25.5" hidden="1">
      <c r="A128" s="29" t="s">
        <v>86</v>
      </c>
      <c r="B128" s="40" t="s">
        <v>879</v>
      </c>
      <c r="C128" s="27" t="s">
        <v>75</v>
      </c>
      <c r="D128" s="30"/>
      <c r="E128" s="30"/>
    </row>
    <row r="129" spans="1:5" ht="12.75" hidden="1">
      <c r="A129" s="74" t="s">
        <v>697</v>
      </c>
      <c r="B129" s="40" t="s">
        <v>307</v>
      </c>
      <c r="C129" s="27"/>
      <c r="D129" s="25">
        <f>D131</f>
        <v>0</v>
      </c>
      <c r="E129" s="25">
        <f>E131</f>
        <v>0</v>
      </c>
    </row>
    <row r="130" spans="1:5" ht="51" hidden="1">
      <c r="A130" s="74" t="s">
        <v>146</v>
      </c>
      <c r="B130" s="40" t="s">
        <v>308</v>
      </c>
      <c r="C130" s="27"/>
      <c r="D130" s="25">
        <f>D131</f>
        <v>0</v>
      </c>
      <c r="E130" s="25">
        <f>E131</f>
        <v>0</v>
      </c>
    </row>
    <row r="131" spans="1:5" ht="25.5" hidden="1">
      <c r="A131" s="29" t="s">
        <v>86</v>
      </c>
      <c r="B131" s="40" t="s">
        <v>308</v>
      </c>
      <c r="C131" s="27">
        <v>600</v>
      </c>
      <c r="D131" s="30"/>
      <c r="E131" s="30"/>
    </row>
    <row r="132" spans="1:5" ht="12.75" hidden="1">
      <c r="A132" s="74" t="s">
        <v>102</v>
      </c>
      <c r="B132" s="40" t="s">
        <v>58</v>
      </c>
      <c r="C132" s="27"/>
      <c r="D132" s="25">
        <f>D133+D135</f>
        <v>0</v>
      </c>
      <c r="E132" s="25">
        <f>E133</f>
        <v>0</v>
      </c>
    </row>
    <row r="133" spans="1:5" ht="25.5" hidden="1">
      <c r="A133" s="74" t="s">
        <v>147</v>
      </c>
      <c r="B133" s="40" t="s">
        <v>59</v>
      </c>
      <c r="C133" s="27"/>
      <c r="D133" s="25">
        <f>D134</f>
        <v>0</v>
      </c>
      <c r="E133" s="25">
        <f>E134</f>
        <v>0</v>
      </c>
    </row>
    <row r="134" spans="1:5" ht="41.25" customHeight="1" hidden="1">
      <c r="A134" s="29" t="s">
        <v>86</v>
      </c>
      <c r="B134" s="40" t="s">
        <v>59</v>
      </c>
      <c r="C134" s="27">
        <v>600</v>
      </c>
      <c r="D134" s="30"/>
      <c r="E134" s="30"/>
    </row>
    <row r="135" spans="1:5" ht="41.25" customHeight="1" hidden="1">
      <c r="A135" s="74" t="s">
        <v>57</v>
      </c>
      <c r="B135" s="40" t="s">
        <v>330</v>
      </c>
      <c r="C135" s="27"/>
      <c r="D135" s="30">
        <f>D136</f>
        <v>0</v>
      </c>
      <c r="E135" s="30"/>
    </row>
    <row r="136" spans="1:5" ht="41.25" customHeight="1" hidden="1">
      <c r="A136" s="29" t="s">
        <v>86</v>
      </c>
      <c r="B136" s="40" t="s">
        <v>330</v>
      </c>
      <c r="C136" s="27">
        <v>600</v>
      </c>
      <c r="D136" s="30"/>
      <c r="E136" s="30"/>
    </row>
    <row r="137" spans="1:5" ht="38.25">
      <c r="A137" s="23" t="s">
        <v>5</v>
      </c>
      <c r="B137" s="41" t="s">
        <v>285</v>
      </c>
      <c r="C137" s="27" t="s">
        <v>83</v>
      </c>
      <c r="D137" s="25">
        <f>D138+D141</f>
        <v>13065465</v>
      </c>
      <c r="E137" s="25">
        <f>E138+E141</f>
        <v>13745370</v>
      </c>
    </row>
    <row r="138" spans="1:5" ht="25.5">
      <c r="A138" s="39" t="s">
        <v>426</v>
      </c>
      <c r="B138" s="40" t="s">
        <v>286</v>
      </c>
      <c r="C138" s="27"/>
      <c r="D138" s="25">
        <f>D139</f>
        <v>4886385</v>
      </c>
      <c r="E138" s="25">
        <f>E139</f>
        <v>5566290</v>
      </c>
    </row>
    <row r="139" spans="1:5" ht="25.5">
      <c r="A139" s="29" t="s">
        <v>460</v>
      </c>
      <c r="B139" s="40" t="s">
        <v>287</v>
      </c>
      <c r="C139" s="27" t="s">
        <v>83</v>
      </c>
      <c r="D139" s="25">
        <f>D140</f>
        <v>4886385</v>
      </c>
      <c r="E139" s="25">
        <f>E140</f>
        <v>5566290</v>
      </c>
    </row>
    <row r="140" spans="1:5" ht="25.5">
      <c r="A140" s="338" t="s">
        <v>86</v>
      </c>
      <c r="B140" s="51" t="s">
        <v>287</v>
      </c>
      <c r="C140" s="50">
        <v>600</v>
      </c>
      <c r="D140" s="52">
        <v>4886385</v>
      </c>
      <c r="E140" s="52">
        <v>5566290</v>
      </c>
    </row>
    <row r="141" spans="1:5" ht="38.25">
      <c r="A141" s="29" t="s">
        <v>880</v>
      </c>
      <c r="B141" s="40" t="s">
        <v>881</v>
      </c>
      <c r="C141" s="28"/>
      <c r="D141" s="30">
        <f>D142</f>
        <v>8179080</v>
      </c>
      <c r="E141" s="30">
        <f>E142</f>
        <v>8179080</v>
      </c>
    </row>
    <row r="142" spans="1:5" ht="12.75">
      <c r="A142" s="29" t="s">
        <v>195</v>
      </c>
      <c r="B142" s="40" t="s">
        <v>882</v>
      </c>
      <c r="C142" s="27" t="s">
        <v>83</v>
      </c>
      <c r="D142" s="30">
        <f>D143</f>
        <v>8179080</v>
      </c>
      <c r="E142" s="30">
        <f>E143</f>
        <v>8179080</v>
      </c>
    </row>
    <row r="143" spans="1:5" ht="25.5">
      <c r="A143" s="29" t="s">
        <v>86</v>
      </c>
      <c r="B143" s="40" t="s">
        <v>882</v>
      </c>
      <c r="C143" s="27">
        <v>600</v>
      </c>
      <c r="D143" s="30">
        <v>8179080</v>
      </c>
      <c r="E143" s="30">
        <v>8179080</v>
      </c>
    </row>
    <row r="144" spans="1:5" ht="38.25">
      <c r="A144" s="19" t="s">
        <v>952</v>
      </c>
      <c r="B144" s="310" t="s">
        <v>8</v>
      </c>
      <c r="C144" s="20" t="s">
        <v>83</v>
      </c>
      <c r="D144" s="22">
        <f aca="true" t="shared" si="0" ref="D144:E146">D145</f>
        <v>1117781</v>
      </c>
      <c r="E144" s="22">
        <f t="shared" si="0"/>
        <v>1500458</v>
      </c>
    </row>
    <row r="145" spans="1:5" ht="53.25" customHeight="1">
      <c r="A145" s="23" t="s">
        <v>961</v>
      </c>
      <c r="B145" s="40" t="s">
        <v>9</v>
      </c>
      <c r="C145" s="27" t="s">
        <v>83</v>
      </c>
      <c r="D145" s="25">
        <f t="shared" si="0"/>
        <v>1117781</v>
      </c>
      <c r="E145" s="25">
        <f t="shared" si="0"/>
        <v>1500458</v>
      </c>
    </row>
    <row r="146" spans="1:5" ht="38.25">
      <c r="A146" s="39" t="s">
        <v>35</v>
      </c>
      <c r="B146" s="40" t="s">
        <v>10</v>
      </c>
      <c r="C146" s="27"/>
      <c r="D146" s="25">
        <f t="shared" si="0"/>
        <v>1117781</v>
      </c>
      <c r="E146" s="25">
        <f t="shared" si="0"/>
        <v>1500458</v>
      </c>
    </row>
    <row r="147" spans="1:5" ht="12.75">
      <c r="A147" s="29" t="s">
        <v>262</v>
      </c>
      <c r="B147" s="40" t="s">
        <v>11</v>
      </c>
      <c r="C147" s="27" t="s">
        <v>83</v>
      </c>
      <c r="D147" s="25">
        <f>SUM(D148:D149)</f>
        <v>1117781</v>
      </c>
      <c r="E147" s="25">
        <f>SUM(E148:E149)</f>
        <v>1500458</v>
      </c>
    </row>
    <row r="148" spans="1:5" ht="25.5">
      <c r="A148" s="29" t="s">
        <v>209</v>
      </c>
      <c r="B148" s="40" t="s">
        <v>11</v>
      </c>
      <c r="C148" s="27" t="s">
        <v>70</v>
      </c>
      <c r="D148" s="30">
        <v>521222</v>
      </c>
      <c r="E148" s="30">
        <v>903899</v>
      </c>
    </row>
    <row r="149" spans="1:5" ht="12.75">
      <c r="A149" s="338" t="s">
        <v>73</v>
      </c>
      <c r="B149" s="51" t="s">
        <v>11</v>
      </c>
      <c r="C149" s="50">
        <v>800</v>
      </c>
      <c r="D149" s="52">
        <v>596559</v>
      </c>
      <c r="E149" s="52">
        <v>596559</v>
      </c>
    </row>
    <row r="150" spans="1:5" ht="41.25" customHeight="1">
      <c r="A150" s="19" t="s">
        <v>445</v>
      </c>
      <c r="B150" s="310" t="s">
        <v>32</v>
      </c>
      <c r="C150" s="20"/>
      <c r="D150" s="22">
        <f>D151+D159</f>
        <v>5061534.84</v>
      </c>
      <c r="E150" s="22">
        <f>E151+E159</f>
        <v>13096296</v>
      </c>
    </row>
    <row r="151" spans="1:5" ht="25.5">
      <c r="A151" s="23" t="s">
        <v>920</v>
      </c>
      <c r="B151" s="40" t="s">
        <v>197</v>
      </c>
      <c r="C151" s="70"/>
      <c r="D151" s="25">
        <f aca="true" t="shared" si="1" ref="D151:E153">D152</f>
        <v>500000</v>
      </c>
      <c r="E151" s="25">
        <f t="shared" si="1"/>
        <v>500000</v>
      </c>
    </row>
    <row r="152" spans="1:5" ht="25.5">
      <c r="A152" s="39" t="s">
        <v>921</v>
      </c>
      <c r="B152" s="41" t="s">
        <v>922</v>
      </c>
      <c r="C152" s="27"/>
      <c r="D152" s="30">
        <f t="shared" si="1"/>
        <v>500000</v>
      </c>
      <c r="E152" s="30">
        <f t="shared" si="1"/>
        <v>500000</v>
      </c>
    </row>
    <row r="153" spans="1:5" ht="12.75">
      <c r="A153" s="39" t="s">
        <v>923</v>
      </c>
      <c r="B153" s="40" t="s">
        <v>956</v>
      </c>
      <c r="C153" s="27"/>
      <c r="D153" s="30">
        <f t="shared" si="1"/>
        <v>500000</v>
      </c>
      <c r="E153" s="30">
        <f t="shared" si="1"/>
        <v>500000</v>
      </c>
    </row>
    <row r="154" spans="1:5" ht="12.75">
      <c r="A154" s="29" t="s">
        <v>77</v>
      </c>
      <c r="B154" s="40" t="s">
        <v>956</v>
      </c>
      <c r="C154" s="27">
        <v>300</v>
      </c>
      <c r="D154" s="30">
        <v>500000</v>
      </c>
      <c r="E154" s="30">
        <v>500000</v>
      </c>
    </row>
    <row r="155" spans="1:5" ht="25.5" hidden="1">
      <c r="A155" s="74" t="s">
        <v>89</v>
      </c>
      <c r="B155" s="40" t="s">
        <v>658</v>
      </c>
      <c r="C155" s="70"/>
      <c r="D155" s="25">
        <f>D156</f>
        <v>0</v>
      </c>
      <c r="E155" s="25"/>
    </row>
    <row r="156" spans="1:5" ht="25.5" hidden="1">
      <c r="A156" s="29" t="s">
        <v>202</v>
      </c>
      <c r="B156" s="40" t="s">
        <v>658</v>
      </c>
      <c r="C156" s="27">
        <v>400</v>
      </c>
      <c r="D156" s="25"/>
      <c r="E156" s="25"/>
    </row>
    <row r="157" spans="1:5" ht="63.75" hidden="1">
      <c r="A157" s="39" t="s">
        <v>63</v>
      </c>
      <c r="B157" s="40" t="s">
        <v>271</v>
      </c>
      <c r="C157" s="70"/>
      <c r="D157" s="25">
        <f>D158</f>
        <v>0</v>
      </c>
      <c r="E157" s="25">
        <f>E158</f>
        <v>0</v>
      </c>
    </row>
    <row r="158" spans="1:5" ht="25.5" hidden="1">
      <c r="A158" s="29" t="s">
        <v>202</v>
      </c>
      <c r="B158" s="40" t="s">
        <v>271</v>
      </c>
      <c r="C158" s="27">
        <v>400</v>
      </c>
      <c r="D158" s="30"/>
      <c r="E158" s="30"/>
    </row>
    <row r="159" spans="1:5" ht="63.75">
      <c r="A159" s="23" t="s">
        <v>446</v>
      </c>
      <c r="B159" s="41" t="s">
        <v>520</v>
      </c>
      <c r="C159" s="70"/>
      <c r="D159" s="25">
        <f>D160+D163</f>
        <v>4561534.84</v>
      </c>
      <c r="E159" s="25">
        <f>E160+E163</f>
        <v>12596296</v>
      </c>
    </row>
    <row r="160" spans="1:5" ht="25.5">
      <c r="A160" s="39" t="s">
        <v>215</v>
      </c>
      <c r="B160" s="40" t="s">
        <v>248</v>
      </c>
      <c r="C160" s="70"/>
      <c r="D160" s="25">
        <f>D161</f>
        <v>642063</v>
      </c>
      <c r="E160" s="25">
        <f>E161</f>
        <v>642063</v>
      </c>
    </row>
    <row r="161" spans="1:5" ht="12.75">
      <c r="A161" s="46" t="s">
        <v>247</v>
      </c>
      <c r="B161" s="40" t="s">
        <v>246</v>
      </c>
      <c r="C161" s="70"/>
      <c r="D161" s="25">
        <f>SUM(D162:D162)</f>
        <v>642063</v>
      </c>
      <c r="E161" s="25">
        <f>SUM(E162:E162)</f>
        <v>642063</v>
      </c>
    </row>
    <row r="162" spans="1:5" ht="25.5">
      <c r="A162" s="29" t="s">
        <v>209</v>
      </c>
      <c r="B162" s="40" t="s">
        <v>246</v>
      </c>
      <c r="C162" s="27">
        <v>200</v>
      </c>
      <c r="D162" s="30">
        <v>642063</v>
      </c>
      <c r="E162" s="30">
        <v>642063</v>
      </c>
    </row>
    <row r="163" spans="1:5" ht="25.5">
      <c r="A163" s="39" t="s">
        <v>329</v>
      </c>
      <c r="B163" s="40" t="s">
        <v>420</v>
      </c>
      <c r="C163" s="27"/>
      <c r="D163" s="25">
        <f>D164</f>
        <v>3919471.84</v>
      </c>
      <c r="E163" s="25">
        <f>E164</f>
        <v>11954233</v>
      </c>
    </row>
    <row r="164" spans="1:5" ht="12.75">
      <c r="A164" s="39" t="s">
        <v>680</v>
      </c>
      <c r="B164" s="40" t="s">
        <v>421</v>
      </c>
      <c r="C164" s="27" t="s">
        <v>83</v>
      </c>
      <c r="D164" s="25">
        <f>SUM(D165:D166)</f>
        <v>3919471.84</v>
      </c>
      <c r="E164" s="25">
        <f>SUM(E165:E166)</f>
        <v>11954233</v>
      </c>
    </row>
    <row r="165" spans="1:5" ht="25.5">
      <c r="A165" s="29" t="s">
        <v>209</v>
      </c>
      <c r="B165" s="40" t="s">
        <v>421</v>
      </c>
      <c r="C165" s="27">
        <v>200</v>
      </c>
      <c r="D165" s="30">
        <f>3014884-480622</f>
        <v>2534262</v>
      </c>
      <c r="E165" s="30">
        <v>3183815</v>
      </c>
    </row>
    <row r="166" spans="1:5" ht="12.75">
      <c r="A166" s="338" t="s">
        <v>73</v>
      </c>
      <c r="B166" s="51" t="s">
        <v>421</v>
      </c>
      <c r="C166" s="50">
        <v>800</v>
      </c>
      <c r="D166" s="52">
        <v>1385209.84</v>
      </c>
      <c r="E166" s="52">
        <v>8770418</v>
      </c>
    </row>
    <row r="167" spans="1:5" ht="38.25">
      <c r="A167" s="19" t="s">
        <v>405</v>
      </c>
      <c r="B167" s="310" t="s">
        <v>404</v>
      </c>
      <c r="C167" s="20" t="s">
        <v>83</v>
      </c>
      <c r="D167" s="22">
        <f>D168+D179</f>
        <v>1950505</v>
      </c>
      <c r="E167" s="22">
        <f>E168+E179</f>
        <v>2020505</v>
      </c>
    </row>
    <row r="168" spans="1:5" ht="65.25" customHeight="1">
      <c r="A168" s="23" t="s">
        <v>328</v>
      </c>
      <c r="B168" s="41" t="s">
        <v>454</v>
      </c>
      <c r="C168" s="27" t="s">
        <v>83</v>
      </c>
      <c r="D168" s="25">
        <f>D169+D176</f>
        <v>1900505</v>
      </c>
      <c r="E168" s="25">
        <f>E169+E176</f>
        <v>1920505</v>
      </c>
    </row>
    <row r="169" spans="1:5" ht="25.5">
      <c r="A169" s="39" t="s">
        <v>453</v>
      </c>
      <c r="B169" s="40" t="s">
        <v>452</v>
      </c>
      <c r="C169" s="27"/>
      <c r="D169" s="25">
        <f>D170+D173</f>
        <v>1870505</v>
      </c>
      <c r="E169" s="25">
        <f>E170+E173</f>
        <v>1870505</v>
      </c>
    </row>
    <row r="170" spans="1:5" ht="12.75">
      <c r="A170" s="39" t="s">
        <v>451</v>
      </c>
      <c r="B170" s="40" t="s">
        <v>450</v>
      </c>
      <c r="C170" s="27"/>
      <c r="D170" s="25">
        <f>D171+D172</f>
        <v>7000</v>
      </c>
      <c r="E170" s="25">
        <f>E171+E172</f>
        <v>7000</v>
      </c>
    </row>
    <row r="171" spans="1:5" ht="25.5" hidden="1">
      <c r="A171" s="29" t="s">
        <v>209</v>
      </c>
      <c r="B171" s="40" t="s">
        <v>450</v>
      </c>
      <c r="C171" s="27">
        <v>200</v>
      </c>
      <c r="D171" s="25"/>
      <c r="E171" s="25"/>
    </row>
    <row r="172" spans="1:5" ht="25.5">
      <c r="A172" s="29" t="s">
        <v>86</v>
      </c>
      <c r="B172" s="40" t="s">
        <v>450</v>
      </c>
      <c r="C172" s="27">
        <v>600</v>
      </c>
      <c r="D172" s="30">
        <v>7000</v>
      </c>
      <c r="E172" s="30">
        <v>7000</v>
      </c>
    </row>
    <row r="173" spans="1:5" ht="25.5">
      <c r="A173" s="339" t="s">
        <v>461</v>
      </c>
      <c r="B173" s="40" t="s">
        <v>260</v>
      </c>
      <c r="C173" s="28"/>
      <c r="D173" s="25">
        <f>D174+D175</f>
        <v>1863505</v>
      </c>
      <c r="E173" s="25">
        <f>E174+E175</f>
        <v>1863505</v>
      </c>
    </row>
    <row r="174" spans="1:5" ht="12.75">
      <c r="A174" s="29" t="s">
        <v>77</v>
      </c>
      <c r="B174" s="40" t="s">
        <v>260</v>
      </c>
      <c r="C174" s="28">
        <v>300</v>
      </c>
      <c r="D174" s="25">
        <v>1142508</v>
      </c>
      <c r="E174" s="25">
        <v>1142508</v>
      </c>
    </row>
    <row r="175" spans="1:5" ht="25.5">
      <c r="A175" s="29" t="s">
        <v>86</v>
      </c>
      <c r="B175" s="40" t="s">
        <v>260</v>
      </c>
      <c r="C175" s="28">
        <v>600</v>
      </c>
      <c r="D175" s="30">
        <v>720997</v>
      </c>
      <c r="E175" s="30">
        <v>720997</v>
      </c>
    </row>
    <row r="176" spans="1:5" ht="38.25">
      <c r="A176" s="39" t="s">
        <v>699</v>
      </c>
      <c r="B176" s="40" t="s">
        <v>700</v>
      </c>
      <c r="C176" s="27"/>
      <c r="D176" s="25">
        <f>D177</f>
        <v>30000</v>
      </c>
      <c r="E176" s="25">
        <f>E177</f>
        <v>50000</v>
      </c>
    </row>
    <row r="177" spans="1:5" ht="12.75">
      <c r="A177" s="39" t="s">
        <v>702</v>
      </c>
      <c r="B177" s="40" t="s">
        <v>701</v>
      </c>
      <c r="C177" s="27"/>
      <c r="D177" s="25">
        <f>D178</f>
        <v>30000</v>
      </c>
      <c r="E177" s="25">
        <f>E178</f>
        <v>50000</v>
      </c>
    </row>
    <row r="178" spans="1:5" ht="25.5">
      <c r="A178" s="29" t="s">
        <v>209</v>
      </c>
      <c r="B178" s="40" t="s">
        <v>701</v>
      </c>
      <c r="C178" s="27">
        <v>200</v>
      </c>
      <c r="D178" s="30">
        <v>30000</v>
      </c>
      <c r="E178" s="30">
        <v>50000</v>
      </c>
    </row>
    <row r="179" spans="1:5" ht="63.75">
      <c r="A179" s="23" t="s">
        <v>403</v>
      </c>
      <c r="B179" s="40" t="s">
        <v>229</v>
      </c>
      <c r="C179" s="27" t="s">
        <v>83</v>
      </c>
      <c r="D179" s="25">
        <f aca="true" t="shared" si="2" ref="D179:E181">D180</f>
        <v>50000</v>
      </c>
      <c r="E179" s="25">
        <f t="shared" si="2"/>
        <v>100000</v>
      </c>
    </row>
    <row r="180" spans="1:5" ht="51">
      <c r="A180" s="39" t="s">
        <v>228</v>
      </c>
      <c r="B180" s="40" t="s">
        <v>227</v>
      </c>
      <c r="C180" s="27"/>
      <c r="D180" s="25">
        <f t="shared" si="2"/>
        <v>50000</v>
      </c>
      <c r="E180" s="25">
        <f t="shared" si="2"/>
        <v>100000</v>
      </c>
    </row>
    <row r="181" spans="1:5" ht="38.25">
      <c r="A181" s="39" t="s">
        <v>226</v>
      </c>
      <c r="B181" s="40" t="s">
        <v>225</v>
      </c>
      <c r="C181" s="27"/>
      <c r="D181" s="25">
        <f t="shared" si="2"/>
        <v>50000</v>
      </c>
      <c r="E181" s="25">
        <f t="shared" si="2"/>
        <v>100000</v>
      </c>
    </row>
    <row r="182" spans="1:5" ht="25.5">
      <c r="A182" s="338" t="s">
        <v>209</v>
      </c>
      <c r="B182" s="51" t="s">
        <v>225</v>
      </c>
      <c r="C182" s="50">
        <v>200</v>
      </c>
      <c r="D182" s="52">
        <v>50000</v>
      </c>
      <c r="E182" s="52">
        <v>100000</v>
      </c>
    </row>
    <row r="183" spans="1:5" ht="39.75" customHeight="1">
      <c r="A183" s="19" t="s">
        <v>444</v>
      </c>
      <c r="B183" s="310" t="s">
        <v>29</v>
      </c>
      <c r="C183" s="20" t="s">
        <v>83</v>
      </c>
      <c r="D183" s="22">
        <f>D184+D194+D198</f>
        <v>35844620.54</v>
      </c>
      <c r="E183" s="22">
        <f>E184+E194+E198</f>
        <v>5447240</v>
      </c>
    </row>
    <row r="184" spans="1:5" ht="63.75">
      <c r="A184" s="23" t="s">
        <v>44</v>
      </c>
      <c r="B184" s="41" t="s">
        <v>214</v>
      </c>
      <c r="C184" s="27" t="s">
        <v>83</v>
      </c>
      <c r="D184" s="25">
        <f>D185+D188+D191</f>
        <v>34055698.54</v>
      </c>
      <c r="E184" s="25">
        <f>E185+E188+E191</f>
        <v>3658318</v>
      </c>
    </row>
    <row r="185" spans="1:5" ht="25.5">
      <c r="A185" s="39" t="s">
        <v>213</v>
      </c>
      <c r="B185" s="40" t="s">
        <v>212</v>
      </c>
      <c r="C185" s="27"/>
      <c r="D185" s="25">
        <f>D186</f>
        <v>325728</v>
      </c>
      <c r="E185" s="25">
        <f>E186</f>
        <v>325728</v>
      </c>
    </row>
    <row r="186" spans="1:5" ht="25.5">
      <c r="A186" s="39" t="s">
        <v>31</v>
      </c>
      <c r="B186" s="40" t="s">
        <v>211</v>
      </c>
      <c r="C186" s="27"/>
      <c r="D186" s="25">
        <f>D187</f>
        <v>325728</v>
      </c>
      <c r="E186" s="25">
        <f>E187</f>
        <v>325728</v>
      </c>
    </row>
    <row r="187" spans="1:5" ht="12.75">
      <c r="A187" s="29" t="s">
        <v>73</v>
      </c>
      <c r="B187" s="40" t="s">
        <v>211</v>
      </c>
      <c r="C187" s="27">
        <v>800</v>
      </c>
      <c r="D187" s="30">
        <v>325728</v>
      </c>
      <c r="E187" s="30">
        <v>325728</v>
      </c>
    </row>
    <row r="188" spans="1:5" ht="25.5">
      <c r="A188" s="39" t="s">
        <v>210</v>
      </c>
      <c r="B188" s="40" t="s">
        <v>231</v>
      </c>
      <c r="C188" s="27"/>
      <c r="D188" s="25">
        <f>D189</f>
        <v>33729970.54</v>
      </c>
      <c r="E188" s="25">
        <f>E189</f>
        <v>3332590</v>
      </c>
    </row>
    <row r="189" spans="1:5" ht="38.25">
      <c r="A189" s="339" t="s">
        <v>584</v>
      </c>
      <c r="B189" s="64" t="s">
        <v>583</v>
      </c>
      <c r="C189" s="27" t="s">
        <v>83</v>
      </c>
      <c r="D189" s="25">
        <f>D190</f>
        <v>33729970.54</v>
      </c>
      <c r="E189" s="25">
        <f>E190</f>
        <v>3332590</v>
      </c>
    </row>
    <row r="190" spans="1:5" ht="25.5">
      <c r="A190" s="29" t="s">
        <v>209</v>
      </c>
      <c r="B190" s="64" t="s">
        <v>583</v>
      </c>
      <c r="C190" s="27">
        <v>200</v>
      </c>
      <c r="D190" s="30">
        <v>33729970.54</v>
      </c>
      <c r="E190" s="30">
        <v>3332590</v>
      </c>
    </row>
    <row r="191" spans="1:5" ht="38.25" hidden="1">
      <c r="A191" s="29" t="s">
        <v>61</v>
      </c>
      <c r="B191" s="40" t="s">
        <v>62</v>
      </c>
      <c r="C191" s="27"/>
      <c r="D191" s="25">
        <f>D192</f>
        <v>0</v>
      </c>
      <c r="E191" s="25">
        <f>E192</f>
        <v>0</v>
      </c>
    </row>
    <row r="192" spans="1:5" ht="24" hidden="1">
      <c r="A192" s="46" t="s">
        <v>691</v>
      </c>
      <c r="B192" s="40" t="s">
        <v>692</v>
      </c>
      <c r="C192" s="27"/>
      <c r="D192" s="25">
        <f>D193</f>
        <v>0</v>
      </c>
      <c r="E192" s="25">
        <f>E193</f>
        <v>0</v>
      </c>
    </row>
    <row r="193" spans="1:5" ht="25.5" hidden="1">
      <c r="A193" s="29" t="s">
        <v>202</v>
      </c>
      <c r="B193" s="40" t="s">
        <v>692</v>
      </c>
      <c r="C193" s="27">
        <v>400</v>
      </c>
      <c r="D193" s="30"/>
      <c r="E193" s="30"/>
    </row>
    <row r="194" spans="1:5" ht="63.75">
      <c r="A194" s="23" t="s">
        <v>241</v>
      </c>
      <c r="B194" s="41" t="s">
        <v>30</v>
      </c>
      <c r="C194" s="27"/>
      <c r="D194" s="25">
        <f aca="true" t="shared" si="3" ref="D194:E196">D195</f>
        <v>200272</v>
      </c>
      <c r="E194" s="25">
        <f t="shared" si="3"/>
        <v>200272</v>
      </c>
    </row>
    <row r="195" spans="1:5" ht="51">
      <c r="A195" s="39" t="s">
        <v>94</v>
      </c>
      <c r="B195" s="40" t="s">
        <v>415</v>
      </c>
      <c r="C195" s="27"/>
      <c r="D195" s="25">
        <f t="shared" si="3"/>
        <v>200272</v>
      </c>
      <c r="E195" s="25">
        <f t="shared" si="3"/>
        <v>200272</v>
      </c>
    </row>
    <row r="196" spans="1:5" ht="25.5">
      <c r="A196" s="39" t="s">
        <v>324</v>
      </c>
      <c r="B196" s="40" t="s">
        <v>323</v>
      </c>
      <c r="C196" s="27"/>
      <c r="D196" s="25">
        <f t="shared" si="3"/>
        <v>200272</v>
      </c>
      <c r="E196" s="25">
        <f t="shared" si="3"/>
        <v>200272</v>
      </c>
    </row>
    <row r="197" spans="1:5" ht="12.75">
      <c r="A197" s="338" t="s">
        <v>73</v>
      </c>
      <c r="B197" s="51" t="s">
        <v>323</v>
      </c>
      <c r="C197" s="50">
        <v>800</v>
      </c>
      <c r="D197" s="52">
        <v>200272</v>
      </c>
      <c r="E197" s="52">
        <v>200272</v>
      </c>
    </row>
    <row r="198" spans="1:5" ht="25.5">
      <c r="A198" s="23" t="s">
        <v>830</v>
      </c>
      <c r="B198" s="40" t="s">
        <v>844</v>
      </c>
      <c r="C198" s="27"/>
      <c r="D198" s="25">
        <f aca="true" t="shared" si="4" ref="D198:E200">D199</f>
        <v>1588650</v>
      </c>
      <c r="E198" s="25">
        <f t="shared" si="4"/>
        <v>1588650</v>
      </c>
    </row>
    <row r="199" spans="1:5" ht="27" customHeight="1">
      <c r="A199" s="29" t="s">
        <v>831</v>
      </c>
      <c r="B199" s="40" t="s">
        <v>845</v>
      </c>
      <c r="C199" s="27"/>
      <c r="D199" s="30">
        <f t="shared" si="4"/>
        <v>1588650</v>
      </c>
      <c r="E199" s="30">
        <f t="shared" si="4"/>
        <v>1588650</v>
      </c>
    </row>
    <row r="200" spans="1:5" ht="12.75">
      <c r="A200" s="29" t="s">
        <v>832</v>
      </c>
      <c r="B200" s="40" t="s">
        <v>846</v>
      </c>
      <c r="C200" s="27"/>
      <c r="D200" s="30">
        <f t="shared" si="4"/>
        <v>1588650</v>
      </c>
      <c r="E200" s="30">
        <f t="shared" si="4"/>
        <v>1588650</v>
      </c>
    </row>
    <row r="201" spans="1:5" ht="25.5">
      <c r="A201" s="29" t="s">
        <v>209</v>
      </c>
      <c r="B201" s="40" t="s">
        <v>846</v>
      </c>
      <c r="C201" s="27" t="s">
        <v>70</v>
      </c>
      <c r="D201" s="30">
        <v>1588650</v>
      </c>
      <c r="E201" s="30">
        <v>1588650</v>
      </c>
    </row>
    <row r="202" spans="1:5" ht="38.25">
      <c r="A202" s="19" t="s">
        <v>275</v>
      </c>
      <c r="B202" s="20" t="s">
        <v>12</v>
      </c>
      <c r="C202" s="20"/>
      <c r="D202" s="22">
        <f>D203</f>
        <v>364700</v>
      </c>
      <c r="E202" s="22">
        <f>E203</f>
        <v>384700</v>
      </c>
    </row>
    <row r="203" spans="1:5" ht="63.75">
      <c r="A203" s="23" t="s">
        <v>276</v>
      </c>
      <c r="B203" s="27" t="s">
        <v>13</v>
      </c>
      <c r="C203" s="27"/>
      <c r="D203" s="25">
        <f>D204+D207</f>
        <v>364700</v>
      </c>
      <c r="E203" s="25">
        <f>E204+E207</f>
        <v>384700</v>
      </c>
    </row>
    <row r="204" spans="1:5" ht="25.5">
      <c r="A204" s="337" t="s">
        <v>263</v>
      </c>
      <c r="B204" s="27" t="s">
        <v>104</v>
      </c>
      <c r="C204" s="27"/>
      <c r="D204" s="25">
        <f>D205</f>
        <v>30000</v>
      </c>
      <c r="E204" s="25">
        <f>E205</f>
        <v>50000</v>
      </c>
    </row>
    <row r="205" spans="1:5" ht="24">
      <c r="A205" s="46" t="s">
        <v>250</v>
      </c>
      <c r="B205" s="44" t="s">
        <v>264</v>
      </c>
      <c r="C205" s="44"/>
      <c r="D205" s="25">
        <f>D206</f>
        <v>30000</v>
      </c>
      <c r="E205" s="25">
        <f>E206</f>
        <v>50000</v>
      </c>
    </row>
    <row r="206" spans="1:5" ht="25.5">
      <c r="A206" s="337" t="s">
        <v>209</v>
      </c>
      <c r="B206" s="44" t="s">
        <v>264</v>
      </c>
      <c r="C206" s="44">
        <v>200</v>
      </c>
      <c r="D206" s="25">
        <v>30000</v>
      </c>
      <c r="E206" s="25">
        <v>50000</v>
      </c>
    </row>
    <row r="207" spans="1:5" ht="25.5">
      <c r="A207" s="29" t="s">
        <v>265</v>
      </c>
      <c r="B207" s="27" t="s">
        <v>254</v>
      </c>
      <c r="C207" s="27"/>
      <c r="D207" s="25">
        <f>D208</f>
        <v>334700</v>
      </c>
      <c r="E207" s="25">
        <f>E208</f>
        <v>334700</v>
      </c>
    </row>
    <row r="208" spans="1:5" ht="38.25">
      <c r="A208" s="29" t="s">
        <v>103</v>
      </c>
      <c r="B208" s="27" t="s">
        <v>266</v>
      </c>
      <c r="C208" s="27"/>
      <c r="D208" s="25">
        <f>SUM(D209:D210)</f>
        <v>334700</v>
      </c>
      <c r="E208" s="25">
        <f>SUM(E209:E210)</f>
        <v>334700</v>
      </c>
    </row>
    <row r="209" spans="1:5" ht="51">
      <c r="A209" s="29" t="s">
        <v>682</v>
      </c>
      <c r="B209" s="27" t="s">
        <v>266</v>
      </c>
      <c r="C209" s="27">
        <v>100</v>
      </c>
      <c r="D209" s="30">
        <v>334700</v>
      </c>
      <c r="E209" s="30">
        <v>334700</v>
      </c>
    </row>
    <row r="210" spans="1:5" ht="25.5" hidden="1">
      <c r="A210" s="338" t="s">
        <v>209</v>
      </c>
      <c r="B210" s="50" t="s">
        <v>266</v>
      </c>
      <c r="C210" s="50">
        <v>200</v>
      </c>
      <c r="D210" s="52"/>
      <c r="E210" s="52"/>
    </row>
    <row r="211" spans="1:5" ht="38.25">
      <c r="A211" s="19" t="s">
        <v>448</v>
      </c>
      <c r="B211" s="310" t="s">
        <v>19</v>
      </c>
      <c r="C211" s="20" t="s">
        <v>83</v>
      </c>
      <c r="D211" s="22">
        <f>D212+D218</f>
        <v>2096508</v>
      </c>
      <c r="E211" s="22">
        <f>E212+E218</f>
        <v>2206045</v>
      </c>
    </row>
    <row r="212" spans="1:5" ht="63.75">
      <c r="A212" s="23" t="s">
        <v>273</v>
      </c>
      <c r="B212" s="40" t="s">
        <v>826</v>
      </c>
      <c r="C212" s="27"/>
      <c r="D212" s="25">
        <f>D213</f>
        <v>2046508</v>
      </c>
      <c r="E212" s="25">
        <f>E213</f>
        <v>2156045</v>
      </c>
    </row>
    <row r="213" spans="1:5" ht="51">
      <c r="A213" s="39" t="s">
        <v>240</v>
      </c>
      <c r="B213" s="40" t="s">
        <v>853</v>
      </c>
      <c r="C213" s="27"/>
      <c r="D213" s="25">
        <f>D214</f>
        <v>2046508</v>
      </c>
      <c r="E213" s="25">
        <f>E214</f>
        <v>2156045</v>
      </c>
    </row>
    <row r="214" spans="1:5" ht="25.5">
      <c r="A214" s="29" t="s">
        <v>460</v>
      </c>
      <c r="B214" s="40" t="s">
        <v>848</v>
      </c>
      <c r="C214" s="27" t="s">
        <v>83</v>
      </c>
      <c r="D214" s="25">
        <f>SUM(D215:D217)</f>
        <v>2046508</v>
      </c>
      <c r="E214" s="25">
        <f>SUM(E215:E217)</f>
        <v>2156045</v>
      </c>
    </row>
    <row r="215" spans="1:5" ht="51">
      <c r="A215" s="29" t="s">
        <v>682</v>
      </c>
      <c r="B215" s="40" t="s">
        <v>848</v>
      </c>
      <c r="C215" s="27" t="s">
        <v>556</v>
      </c>
      <c r="D215" s="30">
        <v>1862106</v>
      </c>
      <c r="E215" s="30">
        <v>1971642</v>
      </c>
    </row>
    <row r="216" spans="1:5" ht="25.5">
      <c r="A216" s="29" t="s">
        <v>209</v>
      </c>
      <c r="B216" s="40" t="s">
        <v>848</v>
      </c>
      <c r="C216" s="27" t="s">
        <v>70</v>
      </c>
      <c r="D216" s="30">
        <v>183202</v>
      </c>
      <c r="E216" s="30">
        <v>183203</v>
      </c>
    </row>
    <row r="217" spans="1:5" ht="12.75">
      <c r="A217" s="338" t="s">
        <v>73</v>
      </c>
      <c r="B217" s="40" t="s">
        <v>848</v>
      </c>
      <c r="C217" s="50" t="s">
        <v>74</v>
      </c>
      <c r="D217" s="52">
        <v>1200</v>
      </c>
      <c r="E217" s="52">
        <v>1200</v>
      </c>
    </row>
    <row r="218" spans="1:5" ht="38.25">
      <c r="A218" s="29" t="s">
        <v>825</v>
      </c>
      <c r="B218" s="51" t="s">
        <v>827</v>
      </c>
      <c r="C218" s="50"/>
      <c r="D218" s="25">
        <f>D219</f>
        <v>50000</v>
      </c>
      <c r="E218" s="25">
        <f>E219</f>
        <v>50000</v>
      </c>
    </row>
    <row r="219" spans="1:5" ht="25.5">
      <c r="A219" s="29" t="s">
        <v>250</v>
      </c>
      <c r="B219" s="51" t="s">
        <v>828</v>
      </c>
      <c r="C219" s="50"/>
      <c r="D219" s="25">
        <f>D220</f>
        <v>50000</v>
      </c>
      <c r="E219" s="25">
        <f>E220</f>
        <v>50000</v>
      </c>
    </row>
    <row r="220" spans="1:5" ht="25.5">
      <c r="A220" s="29" t="s">
        <v>145</v>
      </c>
      <c r="B220" s="51" t="s">
        <v>828</v>
      </c>
      <c r="C220" s="50" t="s">
        <v>70</v>
      </c>
      <c r="D220" s="52">
        <v>50000</v>
      </c>
      <c r="E220" s="111">
        <v>50000</v>
      </c>
    </row>
    <row r="221" spans="1:5" ht="25.5">
      <c r="A221" s="19" t="s">
        <v>163</v>
      </c>
      <c r="B221" s="310" t="s">
        <v>645</v>
      </c>
      <c r="C221" s="20" t="s">
        <v>83</v>
      </c>
      <c r="D221" s="22">
        <f>D222+D226</f>
        <v>10484973</v>
      </c>
      <c r="E221" s="22">
        <f>E222+E226</f>
        <v>11076196</v>
      </c>
    </row>
    <row r="222" spans="1:5" ht="38.25">
      <c r="A222" s="23" t="s">
        <v>358</v>
      </c>
      <c r="B222" s="40" t="s">
        <v>113</v>
      </c>
      <c r="C222" s="27" t="s">
        <v>83</v>
      </c>
      <c r="D222" s="25">
        <f aca="true" t="shared" si="5" ref="D222:E224">D223</f>
        <v>55000</v>
      </c>
      <c r="E222" s="25">
        <f t="shared" si="5"/>
        <v>55000</v>
      </c>
    </row>
    <row r="223" spans="1:5" ht="38.25">
      <c r="A223" s="39" t="s">
        <v>112</v>
      </c>
      <c r="B223" s="40" t="s">
        <v>114</v>
      </c>
      <c r="C223" s="27"/>
      <c r="D223" s="25">
        <f t="shared" si="5"/>
        <v>55000</v>
      </c>
      <c r="E223" s="25">
        <f t="shared" si="5"/>
        <v>55000</v>
      </c>
    </row>
    <row r="224" spans="1:5" ht="12.75">
      <c r="A224" s="39" t="s">
        <v>115</v>
      </c>
      <c r="B224" s="40" t="s">
        <v>116</v>
      </c>
      <c r="C224" s="27" t="s">
        <v>83</v>
      </c>
      <c r="D224" s="25">
        <f t="shared" si="5"/>
        <v>55000</v>
      </c>
      <c r="E224" s="25">
        <f t="shared" si="5"/>
        <v>55000</v>
      </c>
    </row>
    <row r="225" spans="1:5" ht="12.75">
      <c r="A225" s="29" t="s">
        <v>459</v>
      </c>
      <c r="B225" s="40" t="s">
        <v>116</v>
      </c>
      <c r="C225" s="27" t="s">
        <v>78</v>
      </c>
      <c r="D225" s="30">
        <v>55000</v>
      </c>
      <c r="E225" s="30">
        <v>55000</v>
      </c>
    </row>
    <row r="226" spans="1:5" ht="38.25">
      <c r="A226" s="23" t="s">
        <v>165</v>
      </c>
      <c r="B226" s="27" t="s">
        <v>646</v>
      </c>
      <c r="C226" s="27" t="s">
        <v>83</v>
      </c>
      <c r="D226" s="25">
        <f>D227+D232</f>
        <v>10429973</v>
      </c>
      <c r="E226" s="25">
        <f>E227+E232</f>
        <v>11021196</v>
      </c>
    </row>
    <row r="227" spans="1:5" ht="38.25">
      <c r="A227" s="39" t="s">
        <v>558</v>
      </c>
      <c r="B227" s="27" t="s">
        <v>291</v>
      </c>
      <c r="C227" s="27"/>
      <c r="D227" s="25">
        <f>D228</f>
        <v>3589561</v>
      </c>
      <c r="E227" s="25">
        <f>E228</f>
        <v>3796171</v>
      </c>
    </row>
    <row r="228" spans="1:5" ht="25.5">
      <c r="A228" s="29" t="s">
        <v>679</v>
      </c>
      <c r="B228" s="27" t="s">
        <v>647</v>
      </c>
      <c r="C228" s="27" t="s">
        <v>83</v>
      </c>
      <c r="D228" s="25">
        <f>SUM(D229:D231)</f>
        <v>3589561</v>
      </c>
      <c r="E228" s="25">
        <f>SUM(E229:E231)</f>
        <v>3796171</v>
      </c>
    </row>
    <row r="229" spans="1:5" ht="51">
      <c r="A229" s="29" t="s">
        <v>682</v>
      </c>
      <c r="B229" s="27" t="s">
        <v>647</v>
      </c>
      <c r="C229" s="27">
        <v>100</v>
      </c>
      <c r="D229" s="30">
        <v>3512357</v>
      </c>
      <c r="E229" s="30">
        <v>3718967</v>
      </c>
    </row>
    <row r="230" spans="1:5" ht="25.5">
      <c r="A230" s="29" t="s">
        <v>209</v>
      </c>
      <c r="B230" s="27" t="s">
        <v>647</v>
      </c>
      <c r="C230" s="27" t="s">
        <v>70</v>
      </c>
      <c r="D230" s="30">
        <v>77204</v>
      </c>
      <c r="E230" s="30">
        <v>77204</v>
      </c>
    </row>
    <row r="231" spans="1:5" ht="12.75" hidden="1">
      <c r="A231" s="338" t="s">
        <v>73</v>
      </c>
      <c r="B231" s="50" t="s">
        <v>647</v>
      </c>
      <c r="C231" s="50">
        <v>800</v>
      </c>
      <c r="D231" s="52"/>
      <c r="E231" s="52"/>
    </row>
    <row r="232" spans="1:5" ht="44.25" customHeight="1">
      <c r="A232" s="39" t="s">
        <v>947</v>
      </c>
      <c r="B232" s="27" t="s">
        <v>946</v>
      </c>
      <c r="C232" s="28"/>
      <c r="D232" s="30">
        <f>D233</f>
        <v>6840412</v>
      </c>
      <c r="E232" s="30">
        <f>E233</f>
        <v>7225025</v>
      </c>
    </row>
    <row r="233" spans="1:5" ht="25.5">
      <c r="A233" s="29" t="s">
        <v>460</v>
      </c>
      <c r="B233" s="27" t="s">
        <v>948</v>
      </c>
      <c r="C233" s="27" t="s">
        <v>83</v>
      </c>
      <c r="D233" s="30">
        <f>D234+D235</f>
        <v>6840412</v>
      </c>
      <c r="E233" s="30">
        <f>E234+E235</f>
        <v>7225025</v>
      </c>
    </row>
    <row r="234" spans="1:5" ht="51">
      <c r="A234" s="29" t="s">
        <v>682</v>
      </c>
      <c r="B234" s="27" t="s">
        <v>948</v>
      </c>
      <c r="C234" s="27">
        <v>100</v>
      </c>
      <c r="D234" s="30">
        <v>6538412</v>
      </c>
      <c r="E234" s="30">
        <v>6923025</v>
      </c>
    </row>
    <row r="235" spans="1:5" ht="25.5">
      <c r="A235" s="29" t="s">
        <v>209</v>
      </c>
      <c r="B235" s="27" t="s">
        <v>948</v>
      </c>
      <c r="C235" s="27" t="s">
        <v>70</v>
      </c>
      <c r="D235" s="30">
        <v>302000</v>
      </c>
      <c r="E235" s="30">
        <v>302000</v>
      </c>
    </row>
    <row r="236" spans="1:5" ht="25.5">
      <c r="A236" s="19" t="s">
        <v>955</v>
      </c>
      <c r="B236" s="310" t="s">
        <v>586</v>
      </c>
      <c r="C236" s="20"/>
      <c r="D236" s="93">
        <f aca="true" t="shared" si="6" ref="D236:E238">D237</f>
        <v>30000</v>
      </c>
      <c r="E236" s="93">
        <f t="shared" si="6"/>
        <v>30000</v>
      </c>
    </row>
    <row r="237" spans="1:5" ht="24">
      <c r="A237" s="46" t="s">
        <v>589</v>
      </c>
      <c r="B237" s="40" t="s">
        <v>588</v>
      </c>
      <c r="C237" s="27"/>
      <c r="D237" s="25">
        <f t="shared" si="6"/>
        <v>30000</v>
      </c>
      <c r="E237" s="25">
        <f t="shared" si="6"/>
        <v>30000</v>
      </c>
    </row>
    <row r="238" spans="1:5" ht="25.5">
      <c r="A238" s="39" t="s">
        <v>587</v>
      </c>
      <c r="B238" s="40" t="s">
        <v>93</v>
      </c>
      <c r="C238" s="27"/>
      <c r="D238" s="25">
        <f t="shared" si="6"/>
        <v>30000</v>
      </c>
      <c r="E238" s="25">
        <f t="shared" si="6"/>
        <v>30000</v>
      </c>
    </row>
    <row r="239" spans="1:5" ht="12.75">
      <c r="A239" s="338" t="s">
        <v>73</v>
      </c>
      <c r="B239" s="51" t="s">
        <v>93</v>
      </c>
      <c r="C239" s="50">
        <v>800</v>
      </c>
      <c r="D239" s="52">
        <v>30000</v>
      </c>
      <c r="E239" s="52">
        <v>30000</v>
      </c>
    </row>
    <row r="240" spans="1:5" ht="25.5">
      <c r="A240" s="19" t="s">
        <v>654</v>
      </c>
      <c r="B240" s="310" t="s">
        <v>21</v>
      </c>
      <c r="C240" s="20" t="s">
        <v>83</v>
      </c>
      <c r="D240" s="22">
        <f>D241+D245</f>
        <v>401186</v>
      </c>
      <c r="E240" s="22">
        <f>E241+E245</f>
        <v>405097</v>
      </c>
    </row>
    <row r="241" spans="1:5" ht="38.25">
      <c r="A241" s="23" t="s">
        <v>548</v>
      </c>
      <c r="B241" s="40" t="s">
        <v>22</v>
      </c>
      <c r="C241" s="27"/>
      <c r="D241" s="25">
        <f aca="true" t="shared" si="7" ref="D241:E243">D242</f>
        <v>66486</v>
      </c>
      <c r="E241" s="25">
        <f t="shared" si="7"/>
        <v>70397</v>
      </c>
    </row>
    <row r="242" spans="1:5" ht="38.25">
      <c r="A242" s="39" t="s">
        <v>479</v>
      </c>
      <c r="B242" s="40" t="s">
        <v>23</v>
      </c>
      <c r="C242" s="27"/>
      <c r="D242" s="25">
        <f t="shared" si="7"/>
        <v>66486</v>
      </c>
      <c r="E242" s="25">
        <f t="shared" si="7"/>
        <v>70397</v>
      </c>
    </row>
    <row r="243" spans="1:5" ht="15.75" customHeight="1">
      <c r="A243" s="29" t="s">
        <v>653</v>
      </c>
      <c r="B243" s="40" t="s">
        <v>24</v>
      </c>
      <c r="C243" s="27"/>
      <c r="D243" s="25">
        <f t="shared" si="7"/>
        <v>66486</v>
      </c>
      <c r="E243" s="25">
        <f t="shared" si="7"/>
        <v>70397</v>
      </c>
    </row>
    <row r="244" spans="1:5" ht="25.5">
      <c r="A244" s="29" t="s">
        <v>86</v>
      </c>
      <c r="B244" s="40" t="s">
        <v>24</v>
      </c>
      <c r="C244" s="27">
        <v>600</v>
      </c>
      <c r="D244" s="30">
        <v>66486</v>
      </c>
      <c r="E244" s="30">
        <v>70397</v>
      </c>
    </row>
    <row r="245" spans="1:5" ht="38.25">
      <c r="A245" s="23" t="s">
        <v>549</v>
      </c>
      <c r="B245" s="40" t="s">
        <v>26</v>
      </c>
      <c r="C245" s="27"/>
      <c r="D245" s="25">
        <f>D246</f>
        <v>334700</v>
      </c>
      <c r="E245" s="25">
        <f>E246</f>
        <v>334700</v>
      </c>
    </row>
    <row r="246" spans="1:5" ht="38.25">
      <c r="A246" s="39" t="s">
        <v>419</v>
      </c>
      <c r="B246" s="40" t="s">
        <v>27</v>
      </c>
      <c r="C246" s="27"/>
      <c r="D246" s="25">
        <f>D247</f>
        <v>334700</v>
      </c>
      <c r="E246" s="25">
        <f>E247</f>
        <v>334700</v>
      </c>
    </row>
    <row r="247" spans="1:5" ht="25.5">
      <c r="A247" s="29" t="s">
        <v>436</v>
      </c>
      <c r="B247" s="40" t="s">
        <v>28</v>
      </c>
      <c r="C247" s="27" t="s">
        <v>83</v>
      </c>
      <c r="D247" s="25">
        <f>SUM(D248:D249)</f>
        <v>334700</v>
      </c>
      <c r="E247" s="25">
        <f>SUM(E248:E249)</f>
        <v>334700</v>
      </c>
    </row>
    <row r="248" spans="1:5" ht="51">
      <c r="A248" s="39" t="s">
        <v>682</v>
      </c>
      <c r="B248" s="40" t="s">
        <v>28</v>
      </c>
      <c r="C248" s="27">
        <v>100</v>
      </c>
      <c r="D248" s="30">
        <v>331700</v>
      </c>
      <c r="E248" s="30">
        <v>331700</v>
      </c>
    </row>
    <row r="249" spans="1:5" ht="25.5">
      <c r="A249" s="39" t="s">
        <v>209</v>
      </c>
      <c r="B249" s="40" t="s">
        <v>28</v>
      </c>
      <c r="C249" s="27">
        <v>200</v>
      </c>
      <c r="D249" s="30">
        <v>3000</v>
      </c>
      <c r="E249" s="30">
        <v>3000</v>
      </c>
    </row>
    <row r="250" spans="1:5" ht="38.25">
      <c r="A250" s="19" t="s">
        <v>443</v>
      </c>
      <c r="B250" s="310" t="s">
        <v>594</v>
      </c>
      <c r="C250" s="20"/>
      <c r="D250" s="22">
        <f aca="true" t="shared" si="8" ref="D250:E252">D251</f>
        <v>6084188</v>
      </c>
      <c r="E250" s="22">
        <f t="shared" si="8"/>
        <v>500000</v>
      </c>
    </row>
    <row r="251" spans="1:5" ht="16.5" customHeight="1">
      <c r="A251" s="39" t="s">
        <v>661</v>
      </c>
      <c r="B251" s="40" t="s">
        <v>312</v>
      </c>
      <c r="C251" s="27"/>
      <c r="D251" s="25">
        <f t="shared" si="8"/>
        <v>6084188</v>
      </c>
      <c r="E251" s="25">
        <f t="shared" si="8"/>
        <v>500000</v>
      </c>
    </row>
    <row r="252" spans="1:5" ht="12.75">
      <c r="A252" s="75" t="s">
        <v>314</v>
      </c>
      <c r="B252" s="40" t="s">
        <v>313</v>
      </c>
      <c r="C252" s="27"/>
      <c r="D252" s="25">
        <f t="shared" si="8"/>
        <v>6084188</v>
      </c>
      <c r="E252" s="25">
        <f t="shared" si="8"/>
        <v>500000</v>
      </c>
    </row>
    <row r="253" spans="1:5" ht="25.5">
      <c r="A253" s="338" t="s">
        <v>209</v>
      </c>
      <c r="B253" s="51" t="s">
        <v>313</v>
      </c>
      <c r="C253" s="50">
        <v>200</v>
      </c>
      <c r="D253" s="52">
        <v>6084188</v>
      </c>
      <c r="E253" s="52">
        <v>500000</v>
      </c>
    </row>
    <row r="254" spans="1:5" ht="25.5">
      <c r="A254" s="19" t="s">
        <v>953</v>
      </c>
      <c r="B254" s="20" t="s">
        <v>105</v>
      </c>
      <c r="C254" s="20"/>
      <c r="D254" s="93">
        <f aca="true" t="shared" si="9" ref="D254:E257">D255</f>
        <v>30000</v>
      </c>
      <c r="E254" s="93">
        <f t="shared" si="9"/>
        <v>50000</v>
      </c>
    </row>
    <row r="255" spans="1:5" ht="53.25" customHeight="1">
      <c r="A255" s="23" t="s">
        <v>954</v>
      </c>
      <c r="B255" s="27" t="s">
        <v>106</v>
      </c>
      <c r="C255" s="27"/>
      <c r="D255" s="25">
        <f t="shared" si="9"/>
        <v>30000</v>
      </c>
      <c r="E255" s="25">
        <f t="shared" si="9"/>
        <v>50000</v>
      </c>
    </row>
    <row r="256" spans="1:5" ht="25.5">
      <c r="A256" s="29" t="s">
        <v>107</v>
      </c>
      <c r="B256" s="27" t="s">
        <v>108</v>
      </c>
      <c r="C256" s="27"/>
      <c r="D256" s="25">
        <f t="shared" si="9"/>
        <v>30000</v>
      </c>
      <c r="E256" s="25">
        <f t="shared" si="9"/>
        <v>50000</v>
      </c>
    </row>
    <row r="257" spans="1:5" ht="25.5">
      <c r="A257" s="29" t="s">
        <v>110</v>
      </c>
      <c r="B257" s="27" t="s">
        <v>109</v>
      </c>
      <c r="C257" s="27"/>
      <c r="D257" s="25">
        <f t="shared" si="9"/>
        <v>30000</v>
      </c>
      <c r="E257" s="25">
        <f t="shared" si="9"/>
        <v>50000</v>
      </c>
    </row>
    <row r="258" spans="1:5" ht="25.5">
      <c r="A258" s="338" t="s">
        <v>209</v>
      </c>
      <c r="B258" s="50" t="s">
        <v>109</v>
      </c>
      <c r="C258" s="50">
        <v>200</v>
      </c>
      <c r="D258" s="52">
        <v>30000</v>
      </c>
      <c r="E258" s="52">
        <v>50000</v>
      </c>
    </row>
    <row r="259" spans="1:5" ht="14.25" customHeight="1">
      <c r="A259" s="19" t="s">
        <v>547</v>
      </c>
      <c r="B259" s="20" t="s">
        <v>638</v>
      </c>
      <c r="C259" s="20" t="s">
        <v>83</v>
      </c>
      <c r="D259" s="22">
        <f aca="true" t="shared" si="10" ref="D259:E261">D260</f>
        <v>1010424</v>
      </c>
      <c r="E259" s="22">
        <f t="shared" si="10"/>
        <v>1069861</v>
      </c>
    </row>
    <row r="260" spans="1:5" ht="12.75">
      <c r="A260" s="29" t="s">
        <v>333</v>
      </c>
      <c r="B260" s="27" t="s">
        <v>639</v>
      </c>
      <c r="C260" s="27" t="s">
        <v>83</v>
      </c>
      <c r="D260" s="25">
        <f t="shared" si="10"/>
        <v>1010424</v>
      </c>
      <c r="E260" s="25">
        <f t="shared" si="10"/>
        <v>1069861</v>
      </c>
    </row>
    <row r="261" spans="1:5" ht="25.5">
      <c r="A261" s="29" t="s">
        <v>679</v>
      </c>
      <c r="B261" s="27" t="s">
        <v>640</v>
      </c>
      <c r="C261" s="27" t="s">
        <v>83</v>
      </c>
      <c r="D261" s="25">
        <f t="shared" si="10"/>
        <v>1010424</v>
      </c>
      <c r="E261" s="25">
        <f t="shared" si="10"/>
        <v>1069861</v>
      </c>
    </row>
    <row r="262" spans="1:5" ht="51">
      <c r="A262" s="338" t="s">
        <v>682</v>
      </c>
      <c r="B262" s="50" t="s">
        <v>640</v>
      </c>
      <c r="C262" s="50" t="s">
        <v>556</v>
      </c>
      <c r="D262" s="52">
        <v>1010424</v>
      </c>
      <c r="E262" s="52">
        <v>1069861</v>
      </c>
    </row>
    <row r="263" spans="1:5" ht="12.75">
      <c r="A263" s="19" t="s">
        <v>435</v>
      </c>
      <c r="B263" s="20" t="s">
        <v>641</v>
      </c>
      <c r="C263" s="20" t="s">
        <v>83</v>
      </c>
      <c r="D263" s="22">
        <f>D264</f>
        <v>11066193</v>
      </c>
      <c r="E263" s="22">
        <f>E264</f>
        <v>11632974</v>
      </c>
    </row>
    <row r="264" spans="1:5" ht="12.75">
      <c r="A264" s="29" t="s">
        <v>439</v>
      </c>
      <c r="B264" s="27" t="s">
        <v>642</v>
      </c>
      <c r="C264" s="27" t="s">
        <v>83</v>
      </c>
      <c r="D264" s="25">
        <f>D265+D268</f>
        <v>11066193</v>
      </c>
      <c r="E264" s="25">
        <f>E265+E268</f>
        <v>11632974</v>
      </c>
    </row>
    <row r="265" spans="1:5" ht="27" customHeight="1">
      <c r="A265" s="29" t="s">
        <v>272</v>
      </c>
      <c r="B265" s="27" t="s">
        <v>643</v>
      </c>
      <c r="C265" s="27"/>
      <c r="D265" s="25">
        <f>SUM(D266:D267)</f>
        <v>334700</v>
      </c>
      <c r="E265" s="25">
        <f>SUM(E266:E267)</f>
        <v>334700</v>
      </c>
    </row>
    <row r="266" spans="1:5" ht="51">
      <c r="A266" s="29" t="s">
        <v>682</v>
      </c>
      <c r="B266" s="27" t="s">
        <v>643</v>
      </c>
      <c r="C266" s="27">
        <v>100</v>
      </c>
      <c r="D266" s="30">
        <v>300582</v>
      </c>
      <c r="E266" s="30">
        <v>300582</v>
      </c>
    </row>
    <row r="267" spans="1:5" ht="25.5">
      <c r="A267" s="29" t="s">
        <v>209</v>
      </c>
      <c r="B267" s="27" t="s">
        <v>643</v>
      </c>
      <c r="C267" s="27">
        <v>200</v>
      </c>
      <c r="D267" s="30">
        <v>34118</v>
      </c>
      <c r="E267" s="30">
        <v>34118</v>
      </c>
    </row>
    <row r="268" spans="1:5" ht="25.5">
      <c r="A268" s="29" t="s">
        <v>679</v>
      </c>
      <c r="B268" s="27" t="s">
        <v>644</v>
      </c>
      <c r="C268" s="27" t="s">
        <v>83</v>
      </c>
      <c r="D268" s="25">
        <f>SUM(D269:D271)</f>
        <v>10731493</v>
      </c>
      <c r="E268" s="25">
        <f>SUM(E269:E271)</f>
        <v>11298274</v>
      </c>
    </row>
    <row r="269" spans="1:5" ht="51">
      <c r="A269" s="29" t="s">
        <v>682</v>
      </c>
      <c r="B269" s="27" t="s">
        <v>644</v>
      </c>
      <c r="C269" s="27">
        <v>100</v>
      </c>
      <c r="D269" s="30">
        <v>9886354</v>
      </c>
      <c r="E269" s="30">
        <v>10467904</v>
      </c>
    </row>
    <row r="270" spans="1:5" ht="25.5">
      <c r="A270" s="29" t="s">
        <v>209</v>
      </c>
      <c r="B270" s="27" t="s">
        <v>644</v>
      </c>
      <c r="C270" s="27">
        <v>200</v>
      </c>
      <c r="D270" s="30">
        <v>721953</v>
      </c>
      <c r="E270" s="30">
        <v>707184</v>
      </c>
    </row>
    <row r="271" spans="1:5" ht="12.75">
      <c r="A271" s="338" t="s">
        <v>73</v>
      </c>
      <c r="B271" s="50" t="s">
        <v>644</v>
      </c>
      <c r="C271" s="50">
        <v>800</v>
      </c>
      <c r="D271" s="52">
        <v>123186</v>
      </c>
      <c r="E271" s="52">
        <v>123186</v>
      </c>
    </row>
    <row r="272" spans="1:5" ht="25.5">
      <c r="A272" s="19" t="s">
        <v>161</v>
      </c>
      <c r="B272" s="310" t="s">
        <v>648</v>
      </c>
      <c r="C272" s="20" t="s">
        <v>83</v>
      </c>
      <c r="D272" s="22">
        <f>D273+D276</f>
        <v>1027032</v>
      </c>
      <c r="E272" s="22">
        <f>E273+E276</f>
        <v>1087446</v>
      </c>
    </row>
    <row r="273" spans="1:5" ht="25.5">
      <c r="A273" s="23" t="s">
        <v>162</v>
      </c>
      <c r="B273" s="41" t="s">
        <v>649</v>
      </c>
      <c r="C273" s="27" t="s">
        <v>83</v>
      </c>
      <c r="D273" s="25">
        <f>D274</f>
        <v>599787</v>
      </c>
      <c r="E273" s="25">
        <f>E274</f>
        <v>635069</v>
      </c>
    </row>
    <row r="274" spans="1:5" ht="25.5">
      <c r="A274" s="29" t="s">
        <v>679</v>
      </c>
      <c r="B274" s="40" t="s">
        <v>650</v>
      </c>
      <c r="C274" s="27"/>
      <c r="D274" s="25">
        <f>SUM(D275:D275)</f>
        <v>599787</v>
      </c>
      <c r="E274" s="25">
        <f>SUM(E275:E275)</f>
        <v>635069</v>
      </c>
    </row>
    <row r="275" spans="1:5" ht="51">
      <c r="A275" s="29" t="s">
        <v>682</v>
      </c>
      <c r="B275" s="40" t="s">
        <v>650</v>
      </c>
      <c r="C275" s="27">
        <v>100</v>
      </c>
      <c r="D275" s="25">
        <v>599787</v>
      </c>
      <c r="E275" s="25">
        <v>635069</v>
      </c>
    </row>
    <row r="276" spans="1:5" ht="12.75">
      <c r="A276" s="29" t="s">
        <v>38</v>
      </c>
      <c r="B276" s="41" t="s">
        <v>37</v>
      </c>
      <c r="C276" s="27"/>
      <c r="D276" s="25">
        <f>D277</f>
        <v>427245</v>
      </c>
      <c r="E276" s="25">
        <f>E277</f>
        <v>452377</v>
      </c>
    </row>
    <row r="277" spans="1:5" ht="25.5">
      <c r="A277" s="29" t="s">
        <v>679</v>
      </c>
      <c r="B277" s="40" t="s">
        <v>36</v>
      </c>
      <c r="C277" s="27"/>
      <c r="D277" s="25">
        <f>SUM(D278:D279)</f>
        <v>427245</v>
      </c>
      <c r="E277" s="25">
        <f>SUM(E278:E279)</f>
        <v>452377</v>
      </c>
    </row>
    <row r="278" spans="1:5" ht="51">
      <c r="A278" s="29" t="s">
        <v>682</v>
      </c>
      <c r="B278" s="40" t="s">
        <v>36</v>
      </c>
      <c r="C278" s="27">
        <v>100</v>
      </c>
      <c r="D278" s="30">
        <v>427245</v>
      </c>
      <c r="E278" s="30">
        <v>452377</v>
      </c>
    </row>
    <row r="279" spans="1:5" ht="25.5" customHeight="1" hidden="1">
      <c r="A279" s="338" t="s">
        <v>209</v>
      </c>
      <c r="B279" s="51" t="s">
        <v>36</v>
      </c>
      <c r="C279" s="50">
        <v>200</v>
      </c>
      <c r="D279" s="52"/>
      <c r="E279" s="52"/>
    </row>
    <row r="280" spans="1:5" ht="25.5">
      <c r="A280" s="19" t="s">
        <v>485</v>
      </c>
      <c r="B280" s="310" t="s">
        <v>484</v>
      </c>
      <c r="C280" s="20" t="s">
        <v>83</v>
      </c>
      <c r="D280" s="22">
        <f>D281</f>
        <v>71475</v>
      </c>
      <c r="E280" s="22">
        <f>E281</f>
        <v>71475</v>
      </c>
    </row>
    <row r="281" spans="1:5" ht="12.75">
      <c r="A281" s="29" t="s">
        <v>483</v>
      </c>
      <c r="B281" s="40" t="s">
        <v>482</v>
      </c>
      <c r="C281" s="27"/>
      <c r="D281" s="25">
        <f>D282+D284</f>
        <v>71475</v>
      </c>
      <c r="E281" s="25">
        <f>E282+E284</f>
        <v>71475</v>
      </c>
    </row>
    <row r="282" spans="1:5" ht="25.5">
      <c r="A282" s="29" t="s">
        <v>34</v>
      </c>
      <c r="B282" s="40" t="s">
        <v>664</v>
      </c>
      <c r="C282" s="27"/>
      <c r="D282" s="25">
        <f>D283</f>
        <v>60000</v>
      </c>
      <c r="E282" s="25">
        <f>E283</f>
        <v>60000</v>
      </c>
    </row>
    <row r="283" spans="1:5" ht="12.75">
      <c r="A283" s="29" t="s">
        <v>73</v>
      </c>
      <c r="B283" s="40" t="s">
        <v>664</v>
      </c>
      <c r="C283" s="27">
        <v>800</v>
      </c>
      <c r="D283" s="25">
        <v>60000</v>
      </c>
      <c r="E283" s="25">
        <v>60000</v>
      </c>
    </row>
    <row r="284" spans="1:5" ht="25.5">
      <c r="A284" s="39" t="s">
        <v>481</v>
      </c>
      <c r="B284" s="40" t="s">
        <v>480</v>
      </c>
      <c r="C284" s="27" t="s">
        <v>83</v>
      </c>
      <c r="D284" s="25">
        <f>D285</f>
        <v>11475</v>
      </c>
      <c r="E284" s="25">
        <f>E285</f>
        <v>11475</v>
      </c>
    </row>
    <row r="285" spans="1:5" ht="25.5">
      <c r="A285" s="338" t="s">
        <v>87</v>
      </c>
      <c r="B285" s="51" t="s">
        <v>480</v>
      </c>
      <c r="C285" s="50">
        <v>200</v>
      </c>
      <c r="D285" s="52">
        <v>11475</v>
      </c>
      <c r="E285" s="52">
        <v>11475</v>
      </c>
    </row>
    <row r="286" spans="1:5" ht="12.75">
      <c r="A286" s="19" t="s">
        <v>582</v>
      </c>
      <c r="B286" s="310" t="s">
        <v>14</v>
      </c>
      <c r="C286" s="20"/>
      <c r="D286" s="22">
        <f>D287</f>
        <v>20529599</v>
      </c>
      <c r="E286" s="22">
        <f>E287</f>
        <v>21885412</v>
      </c>
    </row>
    <row r="287" spans="1:5" ht="12.75">
      <c r="A287" s="23" t="s">
        <v>592</v>
      </c>
      <c r="B287" s="41" t="s">
        <v>16</v>
      </c>
      <c r="C287" s="27"/>
      <c r="D287" s="25">
        <f>D288+D290+D293+D297+D305+D299+D301+D303</f>
        <v>20529599</v>
      </c>
      <c r="E287" s="25">
        <f>E288+E290+E293+E297+E305+E299+E301+E303</f>
        <v>21885412</v>
      </c>
    </row>
    <row r="288" spans="1:5" ht="25.5">
      <c r="A288" s="39" t="s">
        <v>715</v>
      </c>
      <c r="B288" s="40" t="s">
        <v>42</v>
      </c>
      <c r="C288" s="27"/>
      <c r="D288" s="25">
        <f>D289</f>
        <v>1365748</v>
      </c>
      <c r="E288" s="25">
        <f>E289</f>
        <v>1365748</v>
      </c>
    </row>
    <row r="289" spans="1:5" ht="25.5">
      <c r="A289" s="29" t="s">
        <v>87</v>
      </c>
      <c r="B289" s="40" t="s">
        <v>42</v>
      </c>
      <c r="C289" s="27">
        <v>200</v>
      </c>
      <c r="D289" s="30">
        <v>1365748</v>
      </c>
      <c r="E289" s="30">
        <v>1365748</v>
      </c>
    </row>
    <row r="290" spans="1:5" ht="41.25" customHeight="1">
      <c r="A290" s="39" t="s">
        <v>714</v>
      </c>
      <c r="B290" s="40" t="s">
        <v>43</v>
      </c>
      <c r="C290" s="40"/>
      <c r="D290" s="25">
        <f>D291+D292</f>
        <v>167350</v>
      </c>
      <c r="E290" s="25">
        <f>E291+E292</f>
        <v>167350</v>
      </c>
    </row>
    <row r="291" spans="1:5" ht="51">
      <c r="A291" s="29" t="s">
        <v>682</v>
      </c>
      <c r="B291" s="40" t="s">
        <v>43</v>
      </c>
      <c r="C291" s="40">
        <v>100</v>
      </c>
      <c r="D291" s="30">
        <v>124992</v>
      </c>
      <c r="E291" s="30">
        <v>124992</v>
      </c>
    </row>
    <row r="292" spans="1:5" ht="25.5">
      <c r="A292" s="29" t="s">
        <v>87</v>
      </c>
      <c r="B292" s="40" t="s">
        <v>43</v>
      </c>
      <c r="C292" s="40">
        <v>200</v>
      </c>
      <c r="D292" s="30">
        <v>42358</v>
      </c>
      <c r="E292" s="30">
        <v>42358</v>
      </c>
    </row>
    <row r="293" spans="1:5" ht="25.5">
      <c r="A293" s="29" t="s">
        <v>460</v>
      </c>
      <c r="B293" s="40" t="s">
        <v>17</v>
      </c>
      <c r="C293" s="27" t="s">
        <v>83</v>
      </c>
      <c r="D293" s="25">
        <f>SUM(D294:D296)</f>
        <v>18382191</v>
      </c>
      <c r="E293" s="25">
        <f>SUM(E294:E296)</f>
        <v>19406023</v>
      </c>
    </row>
    <row r="294" spans="1:5" ht="51">
      <c r="A294" s="29" t="s">
        <v>682</v>
      </c>
      <c r="B294" s="40" t="s">
        <v>17</v>
      </c>
      <c r="C294" s="27" t="s">
        <v>556</v>
      </c>
      <c r="D294" s="30">
        <v>17413344</v>
      </c>
      <c r="E294" s="30">
        <v>18437176</v>
      </c>
    </row>
    <row r="295" spans="1:5" ht="25.5">
      <c r="A295" s="29" t="s">
        <v>209</v>
      </c>
      <c r="B295" s="40" t="s">
        <v>17</v>
      </c>
      <c r="C295" s="27" t="s">
        <v>70</v>
      </c>
      <c r="D295" s="30">
        <v>922000</v>
      </c>
      <c r="E295" s="30">
        <v>922000</v>
      </c>
    </row>
    <row r="296" spans="1:5" ht="12.75">
      <c r="A296" s="29" t="s">
        <v>73</v>
      </c>
      <c r="B296" s="40" t="s">
        <v>17</v>
      </c>
      <c r="C296" s="27" t="s">
        <v>74</v>
      </c>
      <c r="D296" s="30">
        <v>46847</v>
      </c>
      <c r="E296" s="30">
        <v>46847</v>
      </c>
    </row>
    <row r="297" spans="1:5" ht="25.5">
      <c r="A297" s="29" t="s">
        <v>34</v>
      </c>
      <c r="B297" s="40" t="s">
        <v>317</v>
      </c>
      <c r="C297" s="27"/>
      <c r="D297" s="30">
        <f>D298</f>
        <v>0</v>
      </c>
      <c r="E297" s="30">
        <f>E298</f>
        <v>281981</v>
      </c>
    </row>
    <row r="298" spans="1:5" ht="12.75">
      <c r="A298" s="29" t="s">
        <v>73</v>
      </c>
      <c r="B298" s="40" t="s">
        <v>317</v>
      </c>
      <c r="C298" s="27">
        <v>800</v>
      </c>
      <c r="D298" s="30"/>
      <c r="E298" s="30">
        <v>281981</v>
      </c>
    </row>
    <row r="299" spans="1:5" ht="24" hidden="1">
      <c r="A299" s="46" t="s">
        <v>91</v>
      </c>
      <c r="B299" s="40" t="s">
        <v>92</v>
      </c>
      <c r="C299" s="27"/>
      <c r="D299" s="25">
        <f>D300</f>
        <v>0</v>
      </c>
      <c r="E299" s="25">
        <f>E300</f>
        <v>0</v>
      </c>
    </row>
    <row r="300" spans="1:5" ht="24" hidden="1">
      <c r="A300" s="46" t="s">
        <v>209</v>
      </c>
      <c r="B300" s="40" t="s">
        <v>92</v>
      </c>
      <c r="C300" s="27">
        <v>200</v>
      </c>
      <c r="D300" s="25"/>
      <c r="E300" s="25"/>
    </row>
    <row r="301" spans="1:5" ht="25.5">
      <c r="A301" s="340" t="s">
        <v>837</v>
      </c>
      <c r="B301" s="40" t="s">
        <v>838</v>
      </c>
      <c r="C301" s="27"/>
      <c r="D301" s="25">
        <f>D302</f>
        <v>109293</v>
      </c>
      <c r="E301" s="25">
        <f>E302</f>
        <v>109293</v>
      </c>
    </row>
    <row r="302" spans="1:5" ht="24">
      <c r="A302" s="46" t="s">
        <v>209</v>
      </c>
      <c r="B302" s="40" t="s">
        <v>838</v>
      </c>
      <c r="C302" s="27">
        <v>200</v>
      </c>
      <c r="D302" s="25">
        <v>109293</v>
      </c>
      <c r="E302" s="25">
        <v>109293</v>
      </c>
    </row>
    <row r="303" spans="1:5" ht="25.5">
      <c r="A303" s="340" t="s">
        <v>837</v>
      </c>
      <c r="B303" s="40" t="s">
        <v>839</v>
      </c>
      <c r="C303" s="27"/>
      <c r="D303" s="25">
        <f>D304</f>
        <v>255017</v>
      </c>
      <c r="E303" s="25">
        <f>E304</f>
        <v>255017</v>
      </c>
    </row>
    <row r="304" spans="1:5" ht="24">
      <c r="A304" s="46" t="s">
        <v>209</v>
      </c>
      <c r="B304" s="114" t="s">
        <v>839</v>
      </c>
      <c r="C304" s="115">
        <v>200</v>
      </c>
      <c r="D304" s="30">
        <v>255017</v>
      </c>
      <c r="E304" s="111">
        <v>255017</v>
      </c>
    </row>
    <row r="305" spans="1:5" ht="25.5">
      <c r="A305" s="29" t="s">
        <v>430</v>
      </c>
      <c r="B305" s="40" t="s">
        <v>18</v>
      </c>
      <c r="C305" s="27" t="s">
        <v>83</v>
      </c>
      <c r="D305" s="25">
        <f>D306</f>
        <v>250000</v>
      </c>
      <c r="E305" s="25">
        <f>E306</f>
        <v>300000</v>
      </c>
    </row>
    <row r="306" spans="1:5" ht="25.5">
      <c r="A306" s="338" t="s">
        <v>209</v>
      </c>
      <c r="B306" s="51" t="s">
        <v>18</v>
      </c>
      <c r="C306" s="51">
        <v>200</v>
      </c>
      <c r="D306" s="52">
        <v>250000</v>
      </c>
      <c r="E306" s="52">
        <v>300000</v>
      </c>
    </row>
    <row r="307" spans="1:5" ht="12.75">
      <c r="A307" s="19" t="s">
        <v>166</v>
      </c>
      <c r="B307" s="20" t="s">
        <v>651</v>
      </c>
      <c r="C307" s="20" t="s">
        <v>83</v>
      </c>
      <c r="D307" s="22">
        <f aca="true" t="shared" si="11" ref="D307:E309">D308</f>
        <v>100000</v>
      </c>
      <c r="E307" s="22">
        <f t="shared" si="11"/>
        <v>300000</v>
      </c>
    </row>
    <row r="308" spans="1:5" ht="12.75">
      <c r="A308" s="29" t="s">
        <v>500</v>
      </c>
      <c r="B308" s="27" t="s">
        <v>652</v>
      </c>
      <c r="C308" s="27" t="s">
        <v>83</v>
      </c>
      <c r="D308" s="25">
        <f t="shared" si="11"/>
        <v>100000</v>
      </c>
      <c r="E308" s="25">
        <f t="shared" si="11"/>
        <v>300000</v>
      </c>
    </row>
    <row r="309" spans="1:5" ht="12.75">
      <c r="A309" s="29" t="s">
        <v>242</v>
      </c>
      <c r="B309" s="27" t="s">
        <v>203</v>
      </c>
      <c r="C309" s="27" t="s">
        <v>83</v>
      </c>
      <c r="D309" s="25">
        <f t="shared" si="11"/>
        <v>100000</v>
      </c>
      <c r="E309" s="25">
        <f t="shared" si="11"/>
        <v>300000</v>
      </c>
    </row>
    <row r="310" spans="1:5" ht="12.75">
      <c r="A310" s="367" t="s">
        <v>73</v>
      </c>
      <c r="B310" s="57" t="s">
        <v>203</v>
      </c>
      <c r="C310" s="57" t="s">
        <v>74</v>
      </c>
      <c r="D310" s="55">
        <v>100000</v>
      </c>
      <c r="E310" s="55">
        <v>300000</v>
      </c>
    </row>
    <row r="311" spans="1:5" ht="12.75">
      <c r="A311" s="331" t="s">
        <v>711</v>
      </c>
      <c r="B311" s="331"/>
      <c r="C311" s="331"/>
      <c r="D311" s="332">
        <f>4365779+480622</f>
        <v>4846401</v>
      </c>
      <c r="E311" s="332">
        <v>9197423</v>
      </c>
    </row>
  </sheetData>
  <sheetProtection/>
  <mergeCells count="2">
    <mergeCell ref="A3:E3"/>
    <mergeCell ref="A5:E5"/>
  </mergeCells>
  <printOptions/>
  <pageMargins left="0.7874015748031497" right="0.15748031496062992" top="0.5905511811023623" bottom="0.3937007874015748" header="0.31496062992125984" footer="0.31496062992125984"/>
  <pageSetup fitToHeight="0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Kochergin_AV</dc:creator>
  <cp:keywords/>
  <dc:description/>
  <cp:lastModifiedBy>Chesnokova_ON</cp:lastModifiedBy>
  <cp:lastPrinted>2023-03-28T06:45:20Z</cp:lastPrinted>
  <dcterms:created xsi:type="dcterms:W3CDTF">2011-11-14T07:33:47Z</dcterms:created>
  <dcterms:modified xsi:type="dcterms:W3CDTF">2023-03-30T05:49:52Z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